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\d$\ADM\Compras\COMPRAS-2018\CHAMAMENTO-OBRAS\CHAMAMENTO 016-18-INSTALAÇÃO DE CORRIMÃO\PASTA FORNECEDOR - RETIFICADA\"/>
    </mc:Choice>
  </mc:AlternateContent>
  <bookViews>
    <workbookView xWindow="0" yWindow="0" windowWidth="20490" windowHeight="7755"/>
  </bookViews>
  <sheets>
    <sheet name="Orçamento" sheetId="1" r:id="rId1"/>
    <sheet name="BDI" sheetId="4" r:id="rId2"/>
    <sheet name="Memória de Cálculo" sheetId="6" r:id="rId3"/>
    <sheet name="Memória" sheetId="5" r:id="rId4"/>
    <sheet name="Cronograma" sheetId="3" r:id="rId5"/>
  </sheets>
  <definedNames>
    <definedName name="_xlnm.Print_Area" localSheetId="3">Memória!$A$1:$G$39</definedName>
    <definedName name="_xlnm.Print_Area" localSheetId="2">'Memória de Cálculo'!$A$1:$F$18</definedName>
    <definedName name="_xlnm.Print_Area" localSheetId="0">Orçamento!$A$1:$G$21</definedName>
  </definedNames>
  <calcPr calcId="152511"/>
</workbook>
</file>

<file path=xl/calcChain.xml><?xml version="1.0" encoding="utf-8"?>
<calcChain xmlns="http://schemas.openxmlformats.org/spreadsheetml/2006/main">
  <c r="F17" i="1" l="1"/>
  <c r="F14" i="1"/>
  <c r="F13" i="1"/>
  <c r="F10" i="1"/>
  <c r="F9" i="1"/>
  <c r="F13" i="6" l="1"/>
  <c r="F10" i="6"/>
  <c r="F9" i="6"/>
  <c r="G14" i="1"/>
  <c r="E12" i="5" l="1"/>
  <c r="F38" i="5"/>
  <c r="F37" i="5"/>
  <c r="D38" i="5" l="1"/>
  <c r="G38" i="5" s="1"/>
  <c r="D37" i="5"/>
  <c r="G37" i="5" s="1"/>
  <c r="D29" i="5"/>
  <c r="D31" i="5" s="1"/>
  <c r="C34" i="5"/>
  <c r="B34" i="5"/>
  <c r="G39" i="5" l="1"/>
  <c r="G9" i="1"/>
  <c r="G10" i="1"/>
  <c r="G17" i="1" l="1"/>
  <c r="G18" i="1" s="1"/>
  <c r="B9" i="3" l="1"/>
  <c r="B33" i="5" l="1"/>
  <c r="G11" i="1" l="1"/>
  <c r="G23" i="5"/>
  <c r="C9" i="3" l="1"/>
  <c r="E9" i="3" s="1"/>
  <c r="B11" i="3"/>
  <c r="B10" i="3"/>
  <c r="B25" i="5"/>
  <c r="C20" i="5"/>
  <c r="B20" i="5"/>
  <c r="B19" i="5"/>
  <c r="H32" i="4"/>
  <c r="H31" i="4"/>
  <c r="H30" i="4"/>
  <c r="H26" i="4"/>
  <c r="H27" i="4" s="1"/>
  <c r="H23" i="4"/>
  <c r="H24" i="4" s="1"/>
  <c r="H19" i="4"/>
  <c r="H20" i="4" s="1"/>
  <c r="H33" i="4" l="1"/>
  <c r="G13" i="1"/>
  <c r="G15" i="1" l="1"/>
  <c r="G19" i="1" s="1"/>
  <c r="C10" i="3" l="1"/>
  <c r="E10" i="3" s="1"/>
  <c r="H13" i="4"/>
  <c r="H16" i="4" s="1"/>
  <c r="H41" i="4" s="1"/>
  <c r="F10" i="3" l="1"/>
  <c r="F20" i="1"/>
  <c r="G20" i="1"/>
  <c r="C12" i="3" s="1"/>
  <c r="C11" i="3"/>
  <c r="F11" i="3" l="1"/>
  <c r="H11" i="3"/>
  <c r="G11" i="3"/>
  <c r="F12" i="3"/>
  <c r="H12" i="3"/>
  <c r="G12" i="3"/>
  <c r="E12" i="3"/>
  <c r="E13" i="3" s="1"/>
  <c r="G21" i="1"/>
  <c r="H13" i="3" l="1"/>
  <c r="G13" i="3"/>
  <c r="E14" i="3"/>
  <c r="F13" i="3"/>
  <c r="C13" i="3"/>
  <c r="D12" i="3" s="1"/>
  <c r="F14" i="3" l="1"/>
  <c r="G14" i="3" s="1"/>
  <c r="H14" i="3" s="1"/>
  <c r="D10" i="3"/>
  <c r="D9" i="3"/>
  <c r="D11" i="3"/>
  <c r="D13" i="3" l="1"/>
</calcChain>
</file>

<file path=xl/sharedStrings.xml><?xml version="1.0" encoding="utf-8"?>
<sst xmlns="http://schemas.openxmlformats.org/spreadsheetml/2006/main" count="193" uniqueCount="119">
  <si>
    <t>Prefeitura Municipal de São José do Vale do Rio Preto</t>
  </si>
  <si>
    <t>Planilha Orçamentária de Custo</t>
  </si>
  <si>
    <t>Item</t>
  </si>
  <si>
    <t>Cód. EMOP</t>
  </si>
  <si>
    <t>Discriminação</t>
  </si>
  <si>
    <t>Unid.</t>
  </si>
  <si>
    <t>Valor Unit.</t>
  </si>
  <si>
    <t>Quantidade</t>
  </si>
  <si>
    <t>Valor total</t>
  </si>
  <si>
    <t>Sub total (R$)</t>
  </si>
  <si>
    <t>m²</t>
  </si>
  <si>
    <t>Sub total geral (R$)</t>
  </si>
  <si>
    <t>BDI</t>
  </si>
  <si>
    <t>Total (R$)</t>
  </si>
  <si>
    <t>PREFEITURA MUNICIPAL DE SÃO JOSÉ DO VALE DO RIO PRETO</t>
  </si>
  <si>
    <t xml:space="preserve">DEMONSTRATIVO   DA   COMPOSIÇÃO   DO   B.D.I </t>
  </si>
  <si>
    <t>ITEM</t>
  </si>
  <si>
    <t>DESCRIÇÃO</t>
  </si>
  <si>
    <t xml:space="preserve"> %</t>
  </si>
  <si>
    <t>Adm. central</t>
  </si>
  <si>
    <t>PIS</t>
  </si>
  <si>
    <t>COFINS</t>
  </si>
  <si>
    <t>ISS</t>
  </si>
  <si>
    <t>Desp. Financeiras</t>
  </si>
  <si>
    <t>Riscos ou Eventuais</t>
  </si>
  <si>
    <t>Bonificação (lucro)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</si>
  <si>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</si>
  <si>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</si>
  <si>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</si>
  <si>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</si>
  <si>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Seguros ( cobrir imprevistos )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</si>
  <si>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</si>
  <si>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</si>
  <si>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</si>
  <si>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</si>
  <si>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</si>
  <si>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</si>
  <si>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</si>
  <si>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</si>
  <si>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W -Taxa de  Ricos eventuais</t>
  </si>
  <si>
    <t>W1- Riscos</t>
  </si>
  <si>
    <t>W=</t>
  </si>
  <si>
    <t>I . Taxa representativa da incidência dos IMPOSTOS ( sobre o FATURAMENTO da empresa )</t>
  </si>
  <si>
    <t>I.1 - I S S ( Imposto sobre Serviços ) - Municipal</t>
  </si>
  <si>
    <t>I.2 - COFINS ( Contribuição p/ Financiamento da Seguridade Social) - Federal</t>
  </si>
  <si>
    <t>I.3 - P I S ( Programa de Integração Social ) - Federal</t>
  </si>
  <si>
    <t>I =</t>
  </si>
  <si>
    <t>B D I - Benefício e Despesas Indiretas</t>
  </si>
  <si>
    <t>B D I  =</t>
  </si>
  <si>
    <t>( 1 + X )  ( 1 + Y )  ( 1 + Z ) ( 1 + W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</si>
  <si>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</si>
  <si>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</si>
  <si>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</si>
  <si>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t>X é a Taxa somatória das DESPESAS INDIRETAS, exceto tributos e despesas financeiras;</t>
  </si>
  <si>
    <t>Y é a Taxa representativa das DESPESAS FINANCEIRAS;</t>
  </si>
  <si>
    <t>Z é a Taxa representativa do LUCRO;</t>
  </si>
  <si>
    <t>I é a Taxa representativa dos IMPOSTOS.</t>
  </si>
  <si>
    <r>
      <t xml:space="preserve">B.D.I      </t>
    </r>
    <r>
      <rPr>
        <sz val="8"/>
        <rFont val="Arial"/>
        <family val="2"/>
      </rPr>
      <t xml:space="preserve">     </t>
    </r>
    <r>
      <rPr>
        <sz val="8"/>
        <rFont val="Wingdings"/>
        <charset val="2"/>
      </rPr>
      <t>è</t>
    </r>
  </si>
  <si>
    <t>DATA: MARÇO/2018</t>
  </si>
  <si>
    <t>11.013.0070-B</t>
  </si>
  <si>
    <t>m³</t>
  </si>
  <si>
    <t>ESTRUTURAS</t>
  </si>
  <si>
    <t xml:space="preserve"> ESQUADRIAS DE PVC, FERRO, ALUMÍNIO OU MADEIRA, VIDRAÇAS E FERRAGENS</t>
  </si>
  <si>
    <r>
      <t xml:space="preserve">Concreto armado, fck=20MPa, incluindo materiais para 1,00m³ de concreto (importado de usina) adensado e colocado, 14,00m² de área moldada, formas e escoramento conforme itens 11.004.0022 e 11.004.0035, 60kg de aço CA-50, </t>
    </r>
    <r>
      <rPr>
        <b/>
        <sz val="10"/>
        <color indexed="8"/>
        <rFont val="Times New Roman"/>
        <family val="1"/>
      </rPr>
      <t xml:space="preserve">inclusive </t>
    </r>
    <r>
      <rPr>
        <sz val="10"/>
        <color indexed="8"/>
        <rFont val="Times New Roman"/>
        <family val="1"/>
      </rPr>
      <t>mão-de-obra para corte, dobragem, montagem e colocação nas formas</t>
    </r>
  </si>
  <si>
    <t>Planilha Memória de Cálculo</t>
  </si>
  <si>
    <t>2.1</t>
  </si>
  <si>
    <t>3.1</t>
  </si>
  <si>
    <t>4.1</t>
  </si>
  <si>
    <t>Comprimento (m)</t>
  </si>
  <si>
    <t>Altura (m)</t>
  </si>
  <si>
    <t>Total (m²)</t>
  </si>
  <si>
    <t>Largura (m)</t>
  </si>
  <si>
    <t>Total (m³)</t>
  </si>
  <si>
    <t>Cronograma Físico Financeiro</t>
  </si>
  <si>
    <t>R$ por item</t>
  </si>
  <si>
    <t>% por item</t>
  </si>
  <si>
    <t>TOTAL GERAL</t>
  </si>
  <si>
    <t>TOTAL ACUMULADO</t>
  </si>
  <si>
    <t>SERVIÇOS COMPLEMENTARES</t>
  </si>
  <si>
    <t>Total</t>
  </si>
  <si>
    <t>1.2</t>
  </si>
  <si>
    <t>I0: JULHO/2018</t>
  </si>
  <si>
    <t>02.020.0001-A</t>
  </si>
  <si>
    <t>PLACA DE IDENTIFICACAO DE OBRA PUBLICA,INCLUSIVE PINTURA E SUPORTES DE MADEIRA.FORNECIMENTO E COLOCACAO</t>
  </si>
  <si>
    <t>1.3</t>
  </si>
  <si>
    <t>84862</t>
  </si>
  <si>
    <t>GUARDA-CORPO COM CORRIMAO EM TUBO DE ACO GALVANIZADO 1 1/2"</t>
  </si>
  <si>
    <t>APLICACAO DE RESINA EPOXICA EM COLAGEM DE PECAS DE CONCRETO,INCLUSIVE PREPARO DO LOCAL E FORNECIMENTO DE MATERIAL.CUSTOPOR KG DE RESINA UTILIZADA</t>
  </si>
  <si>
    <t>KG</t>
  </si>
  <si>
    <t>07.160.0020-B</t>
  </si>
  <si>
    <t>Roçadinho</t>
  </si>
  <si>
    <t>Novo Centro</t>
  </si>
  <si>
    <t>Perimetro (m)</t>
  </si>
  <si>
    <t>metros (m)</t>
  </si>
  <si>
    <t>Compr/ Metro
(3,5 metros/m)</t>
  </si>
  <si>
    <t>Estimado</t>
  </si>
  <si>
    <t>Local: Roçadinho e Novo Centro</t>
  </si>
  <si>
    <t>Obra: Instalação de Corrimãos</t>
  </si>
  <si>
    <t>Obra: Instalação de Corrimão</t>
  </si>
  <si>
    <t>UN</t>
  </si>
  <si>
    <t>14.002.0210-A</t>
  </si>
  <si>
    <t>GUARDA-CORPO DE TUBO DE FERRO GALVANIZADO COM DOIS MONTANTESEM TUBO DE 1",UMA TRAVESSA SUPERIOR EM TUBO DE 2" E DUAS TRAVESSAS INFERIORES EM TUBO DE 1",EM MODULOS DE 2,20M DE COMPRIMENTO E 1,00M DE ALTURA,INCLUSIVE PINTURA.FORNECIMENTO E COLOCACAO</t>
  </si>
  <si>
    <t>05.001.0613-A</t>
  </si>
  <si>
    <t>FURACAO EM CONCRETO COM FURADEIRA MANUAL E BROCA DE WIDIA DEDIAMETRO DE 1.1/2"</t>
  </si>
  <si>
    <t>M</t>
  </si>
  <si>
    <t>Cálculo</t>
  </si>
  <si>
    <t>1,00 x 1,00</t>
  </si>
  <si>
    <t>4,50 x 0,10 x 0,15 x 2</t>
  </si>
  <si>
    <t>15 furos</t>
  </si>
  <si>
    <t>2.2</t>
  </si>
  <si>
    <t>I0: MAR/2018</t>
  </si>
  <si>
    <t>DATA: NOV/2018</t>
  </si>
  <si>
    <t>Prazo de Execução: 30 dias</t>
  </si>
  <si>
    <t>BDI 10,18%</t>
  </si>
  <si>
    <t>1ª Semana</t>
  </si>
  <si>
    <t>2ª Semana</t>
  </si>
  <si>
    <t>3ª Semana</t>
  </si>
  <si>
    <t>4ª Semana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</si>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</sst>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&quot;\ #,##0.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4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Wingdings"/>
      <charset val="2"/>
    </font>
    <font>
      <sz val="7"/>
      <name val="Arial"/>
      <family val="2"/>
    </font>
    <font>
      <sz val="8"/>
      <name val="Wingdings"/>
      <charset val="2"/>
    </font>
    <font>
      <b/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2"/>
      <name val="Times New Roman"/>
      <family val="1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sz val="14"/>
      <name val="Times New Roman"/>
      <family val="1"/>
    </font>
    <font>
      <sz val="8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8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5">
    <xf numFmtId="0" fontId="0" fillId="0" borderId="0" xfId="0"/>
    <xf numFmtId="0" fontId="19" fillId="0" borderId="1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2" fontId="18" fillId="3" borderId="1" xfId="1" applyNumberFormat="1" applyFont="1" applyFill="1" applyBorder="1" applyAlignment="1">
      <alignment horizontal="center" vertical="center"/>
    </xf>
    <xf numFmtId="165" fontId="18" fillId="3" borderId="1" xfId="1" applyNumberFormat="1" applyFont="1" applyFill="1" applyBorder="1" applyAlignment="1">
      <alignment horizontal="center" vertical="center"/>
    </xf>
    <xf numFmtId="0" fontId="23" fillId="0" borderId="0" xfId="0" applyFont="1"/>
    <xf numFmtId="0" fontId="18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165" fontId="18" fillId="4" borderId="1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wrapText="1"/>
    </xf>
    <xf numFmtId="165" fontId="20" fillId="7" borderId="1" xfId="0" applyNumberFormat="1" applyFont="1" applyFill="1" applyBorder="1" applyAlignment="1">
      <alignment horizontal="center" vertical="center"/>
    </xf>
    <xf numFmtId="0" fontId="19" fillId="0" borderId="0" xfId="0" applyFont="1"/>
    <xf numFmtId="0" fontId="2" fillId="0" borderId="0" xfId="0" applyFont="1" applyFill="1" applyBorder="1" applyAlignment="1">
      <alignment horizontal="right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23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4" fontId="18" fillId="3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center" vertical="center"/>
    </xf>
    <xf numFmtId="165" fontId="17" fillId="5" borderId="1" xfId="1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0" fillId="0" borderId="0" xfId="0" applyBorder="1"/>
    <xf numFmtId="0" fontId="20" fillId="0" borderId="0" xfId="0" applyFont="1" applyBorder="1" applyAlignment="1">
      <alignment horizontal="center" vertical="center"/>
    </xf>
    <xf numFmtId="0" fontId="12" fillId="0" borderId="0" xfId="2" applyFont="1" applyFill="1" applyBorder="1" applyAlignment="1">
      <alignment horizontal="center" vertical="center"/>
    </xf>
    <xf numFmtId="0" fontId="23" fillId="0" borderId="0" xfId="0" applyNumberFormat="1" applyFont="1" applyBorder="1" applyAlignment="1">
      <alignment horizontal="center" vertical="center"/>
    </xf>
    <xf numFmtId="0" fontId="23" fillId="3" borderId="0" xfId="0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23" fillId="3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43" fontId="17" fillId="2" borderId="1" xfId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165" fontId="17" fillId="4" borderId="1" xfId="1" applyNumberFormat="1" applyFont="1" applyFill="1" applyBorder="1" applyAlignment="1">
      <alignment horizontal="center" vertical="center"/>
    </xf>
    <xf numFmtId="0" fontId="18" fillId="2" borderId="1" xfId="3" applyFont="1" applyFill="1" applyBorder="1" applyAlignment="1">
      <alignment horizontal="center" vertical="center" wrapText="1"/>
    </xf>
    <xf numFmtId="2" fontId="18" fillId="2" borderId="1" xfId="1" applyNumberFormat="1" applyFont="1" applyFill="1" applyBorder="1" applyAlignment="1">
      <alignment horizontal="center" vertical="center"/>
    </xf>
    <xf numFmtId="165" fontId="18" fillId="2" borderId="1" xfId="1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2" fontId="18" fillId="5" borderId="1" xfId="1" applyNumberFormat="1" applyFont="1" applyFill="1" applyBorder="1" applyAlignment="1">
      <alignment horizontal="center" vertical="center"/>
    </xf>
    <xf numFmtId="165" fontId="17" fillId="6" borderId="1" xfId="1" quotePrefix="1" applyNumberFormat="1" applyFont="1" applyFill="1" applyBorder="1" applyAlignment="1">
      <alignment horizontal="center" vertical="center"/>
    </xf>
    <xf numFmtId="165" fontId="17" fillId="6" borderId="1" xfId="1" applyNumberFormat="1" applyFont="1" applyFill="1" applyBorder="1" applyAlignment="1">
      <alignment horizontal="center" vertical="center"/>
    </xf>
    <xf numFmtId="10" fontId="17" fillId="6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165" fontId="23" fillId="3" borderId="0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/>
    <xf numFmtId="165" fontId="19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23" fillId="0" borderId="0" xfId="0" applyFont="1" applyBorder="1"/>
    <xf numFmtId="165" fontId="23" fillId="0" borderId="0" xfId="0" applyNumberFormat="1" applyFont="1" applyBorder="1" applyAlignment="1">
      <alignment horizontal="center"/>
    </xf>
    <xf numFmtId="0" fontId="30" fillId="0" borderId="1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0" fontId="26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23" fillId="3" borderId="0" xfId="0" applyFont="1" applyFill="1" applyBorder="1" applyAlignment="1">
      <alignment vertical="center" wrapText="1"/>
    </xf>
    <xf numFmtId="1" fontId="0" fillId="0" borderId="0" xfId="0" applyNumberFormat="1" applyAlignment="1">
      <alignment vertical="center" wrapText="1"/>
    </xf>
    <xf numFmtId="2" fontId="23" fillId="3" borderId="1" xfId="0" applyNumberFormat="1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0" fontId="0" fillId="0" borderId="0" xfId="0" applyAlignment="1"/>
    <xf numFmtId="0" fontId="23" fillId="3" borderId="1" xfId="0" applyFont="1" applyFill="1" applyBorder="1" applyAlignment="1">
      <alignment horizontal="center" vertical="center"/>
    </xf>
    <xf numFmtId="0" fontId="0" fillId="0" borderId="0" xfId="0" applyBorder="1" applyAlignment="1"/>
    <xf numFmtId="0" fontId="27" fillId="3" borderId="0" xfId="0" applyFont="1" applyFill="1" applyAlignment="1">
      <alignment horizontal="left"/>
    </xf>
    <xf numFmtId="0" fontId="27" fillId="3" borderId="0" xfId="0" applyFont="1" applyFill="1" applyAlignment="1">
      <alignment horizontal="center"/>
    </xf>
    <xf numFmtId="0" fontId="27" fillId="3" borderId="0" xfId="0" applyFont="1" applyFill="1"/>
    <xf numFmtId="0" fontId="13" fillId="3" borderId="0" xfId="0" applyFont="1" applyFill="1" applyAlignment="1">
      <alignment horizontal="center"/>
    </xf>
    <xf numFmtId="43" fontId="13" fillId="3" borderId="0" xfId="1" applyFont="1" applyFill="1" applyAlignment="1">
      <alignment horizontal="right"/>
    </xf>
    <xf numFmtId="43" fontId="13" fillId="3" borderId="0" xfId="1" applyFont="1" applyFill="1" applyAlignment="1"/>
    <xf numFmtId="43" fontId="14" fillId="3" borderId="0" xfId="1" applyFont="1" applyFill="1" applyAlignment="1">
      <alignment horizontal="right"/>
    </xf>
    <xf numFmtId="0" fontId="0" fillId="3" borderId="0" xfId="0" applyFill="1"/>
    <xf numFmtId="0" fontId="29" fillId="3" borderId="0" xfId="0" applyFont="1" applyFill="1" applyAlignment="1">
      <alignment horizontal="left"/>
    </xf>
    <xf numFmtId="0" fontId="29" fillId="3" borderId="0" xfId="0" applyFont="1" applyFill="1" applyAlignment="1">
      <alignment horizontal="center"/>
    </xf>
    <xf numFmtId="0" fontId="29" fillId="3" borderId="0" xfId="0" applyFont="1" applyFill="1"/>
    <xf numFmtId="0" fontId="29" fillId="3" borderId="0" xfId="2" applyFont="1" applyFill="1" applyAlignment="1">
      <alignment horizontal="left"/>
    </xf>
    <xf numFmtId="0" fontId="29" fillId="3" borderId="0" xfId="2" applyFont="1" applyFill="1"/>
    <xf numFmtId="0" fontId="29" fillId="3" borderId="0" xfId="0" applyFont="1" applyFill="1" applyAlignment="1">
      <alignment horizontal="right"/>
    </xf>
    <xf numFmtId="0" fontId="16" fillId="8" borderId="0" xfId="3" applyFont="1" applyFill="1" applyBorder="1" applyAlignment="1">
      <alignment horizontal="center" wrapText="1"/>
    </xf>
    <xf numFmtId="0" fontId="16" fillId="8" borderId="0" xfId="3" applyFont="1" applyFill="1" applyBorder="1" applyAlignment="1">
      <alignment horizontal="left" wrapText="1"/>
    </xf>
    <xf numFmtId="43" fontId="16" fillId="8" borderId="0" xfId="1" applyFont="1" applyFill="1" applyBorder="1" applyAlignment="1">
      <alignment horizontal="right" wrapTex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center"/>
    </xf>
    <xf numFmtId="0" fontId="0" fillId="3" borderId="0" xfId="0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2" fontId="2" fillId="3" borderId="1" xfId="5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vertical="center"/>
    </xf>
    <xf numFmtId="10" fontId="2" fillId="3" borderId="3" xfId="5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0" xfId="0" applyFont="1" applyFill="1" applyBorder="1" applyAlignment="1">
      <alignment vertical="center" wrapText="1"/>
    </xf>
    <xf numFmtId="10" fontId="2" fillId="3" borderId="1" xfId="0" applyNumberFormat="1" applyFont="1" applyFill="1" applyBorder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2" fontId="23" fillId="3" borderId="0" xfId="0" applyNumberFormat="1" applyFont="1" applyFill="1" applyBorder="1" applyAlignment="1">
      <alignment horizontal="center"/>
    </xf>
    <xf numFmtId="0" fontId="23" fillId="3" borderId="0" xfId="0" applyFont="1" applyFill="1" applyBorder="1" applyAlignment="1">
      <alignment horizontal="center"/>
    </xf>
    <xf numFmtId="0" fontId="12" fillId="3" borderId="1" xfId="2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2" fontId="23" fillId="3" borderId="1" xfId="0" applyNumberFormat="1" applyFont="1" applyFill="1" applyBorder="1" applyAlignment="1">
      <alignment horizontal="center"/>
    </xf>
    <xf numFmtId="0" fontId="23" fillId="3" borderId="1" xfId="0" applyFont="1" applyFill="1" applyBorder="1" applyAlignment="1">
      <alignment horizontal="center"/>
    </xf>
    <xf numFmtId="0" fontId="12" fillId="3" borderId="0" xfId="2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0" fontId="23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2" fontId="0" fillId="3" borderId="1" xfId="0" applyNumberFormat="1" applyFill="1" applyBorder="1" applyAlignment="1">
      <alignment horizontal="center" wrapText="1"/>
    </xf>
    <xf numFmtId="0" fontId="0" fillId="3" borderId="0" xfId="0" applyFill="1" applyBorder="1" applyAlignment="1">
      <alignment wrapText="1"/>
    </xf>
    <xf numFmtId="0" fontId="23" fillId="3" borderId="13" xfId="0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 wrapText="1"/>
    </xf>
    <xf numFmtId="0" fontId="28" fillId="3" borderId="0" xfId="0" applyFont="1" applyFill="1"/>
    <xf numFmtId="0" fontId="23" fillId="3" borderId="0" xfId="0" applyFont="1" applyFill="1"/>
    <xf numFmtId="0" fontId="12" fillId="3" borderId="1" xfId="2" applyFont="1" applyFill="1" applyBorder="1" applyAlignment="1">
      <alignment horizontal="left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vertical="center"/>
    </xf>
    <xf numFmtId="165" fontId="23" fillId="3" borderId="1" xfId="0" applyNumberFormat="1" applyFont="1" applyFill="1" applyBorder="1" applyAlignment="1">
      <alignment horizontal="center" vertical="center"/>
    </xf>
    <xf numFmtId="10" fontId="23" fillId="3" borderId="1" xfId="0" applyNumberFormat="1" applyFont="1" applyFill="1" applyBorder="1" applyAlignment="1">
      <alignment horizontal="center" vertical="center"/>
    </xf>
    <xf numFmtId="165" fontId="23" fillId="3" borderId="1" xfId="0" applyNumberFormat="1" applyFont="1" applyFill="1" applyBorder="1" applyAlignment="1">
      <alignment horizontal="center"/>
    </xf>
    <xf numFmtId="0" fontId="23" fillId="3" borderId="1" xfId="0" applyFont="1" applyFill="1" applyBorder="1" applyAlignment="1">
      <alignment vertical="center" wrapText="1"/>
    </xf>
    <xf numFmtId="0" fontId="23" fillId="3" borderId="1" xfId="0" applyFont="1" applyFill="1" applyBorder="1"/>
    <xf numFmtId="0" fontId="12" fillId="3" borderId="1" xfId="2" applyFont="1" applyFill="1" applyBorder="1" applyAlignment="1">
      <alignment vertical="center"/>
    </xf>
    <xf numFmtId="165" fontId="24" fillId="3" borderId="1" xfId="0" applyNumberFormat="1" applyFont="1" applyFill="1" applyBorder="1" applyAlignment="1">
      <alignment horizontal="center"/>
    </xf>
    <xf numFmtId="10" fontId="24" fillId="3" borderId="1" xfId="0" applyNumberFormat="1" applyFont="1" applyFill="1" applyBorder="1" applyAlignment="1">
      <alignment horizontal="center"/>
    </xf>
    <xf numFmtId="0" fontId="12" fillId="3" borderId="1" xfId="2" applyFont="1" applyFill="1" applyBorder="1" applyAlignment="1">
      <alignment vertical="center" wrapText="1"/>
    </xf>
    <xf numFmtId="1" fontId="0" fillId="0" borderId="0" xfId="0" applyNumberFormat="1"/>
    <xf numFmtId="1" fontId="0" fillId="0" borderId="0" xfId="0" applyNumberFormat="1" applyAlignment="1">
      <alignment wrapText="1"/>
    </xf>
    <xf numFmtId="165" fontId="19" fillId="0" borderId="1" xfId="0" applyNumberFormat="1" applyFont="1" applyBorder="1" applyAlignment="1">
      <alignment horizontal="center" vertical="center" wrapText="1"/>
    </xf>
    <xf numFmtId="0" fontId="19" fillId="0" borderId="1" xfId="6" applyNumberFormat="1" applyFont="1" applyBorder="1" applyAlignment="1">
      <alignment horizontal="center" vertical="center"/>
    </xf>
    <xf numFmtId="0" fontId="17" fillId="6" borderId="1" xfId="0" applyFont="1" applyFill="1" applyBorder="1" applyAlignment="1">
      <alignment horizontal="right" vertical="center"/>
    </xf>
    <xf numFmtId="0" fontId="20" fillId="7" borderId="1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49" fontId="2" fillId="3" borderId="5" xfId="0" applyNumberFormat="1" applyFont="1" applyFill="1" applyBorder="1" applyAlignment="1">
      <alignment horizontal="left" vertical="center"/>
    </xf>
    <xf numFmtId="49" fontId="2" fillId="3" borderId="0" xfId="0" applyNumberFormat="1" applyFont="1" applyFill="1" applyBorder="1" applyAlignment="1">
      <alignment horizontal="left" vertical="center"/>
    </xf>
    <xf numFmtId="49" fontId="2" fillId="3" borderId="6" xfId="0" applyNumberFormat="1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49" fontId="10" fillId="3" borderId="0" xfId="0" applyNumberFormat="1" applyFont="1" applyFill="1" applyBorder="1" applyAlignment="1">
      <alignment horizontal="center" vertical="center"/>
    </xf>
    <xf numFmtId="49" fontId="10" fillId="3" borderId="6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3" xfId="0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0" fontId="0" fillId="3" borderId="2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horizontal="center" vertical="center"/>
    </xf>
    <xf numFmtId="0" fontId="25" fillId="3" borderId="4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3" borderId="2" xfId="0" applyNumberFormat="1" applyFont="1" applyFill="1" applyBorder="1" applyAlignment="1">
      <alignment horizontal="center" vertical="center"/>
    </xf>
    <xf numFmtId="0" fontId="23" fillId="3" borderId="3" xfId="0" applyNumberFormat="1" applyFont="1" applyFill="1" applyBorder="1" applyAlignment="1">
      <alignment horizontal="center" vertical="center"/>
    </xf>
    <xf numFmtId="0" fontId="23" fillId="3" borderId="4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5" fontId="15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12" fillId="3" borderId="0" xfId="0" applyFont="1" applyFill="1" applyBorder="1" applyAlignment="1">
      <alignment horizontal="center" vertical="center"/>
    </xf>
  </cellXfs>
  <cellStyles count="7">
    <cellStyle name="Moeda" xfId="6" builtinId="4"/>
    <cellStyle name="Normal" xfId="0" builtinId="0"/>
    <cellStyle name="Normal 2" xfId="2"/>
    <cellStyle name="Normal_Plan1" xfId="3"/>
    <cellStyle name="Porcentagem" xfId="5" builtinId="5"/>
    <cellStyle name="Porcentagem 2" xfId="4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view="pageBreakPreview" zoomScaleNormal="110" zoomScaleSheetLayoutView="100" workbookViewId="0">
      <selection activeCell="I10" sqref="I10"/>
    </sheetView>
  </sheetViews>
  <sheetFormatPr defaultRowHeight="15" x14ac:dyDescent="0.25"/>
  <cols>
    <col min="1" max="1" width="5.85546875" customWidth="1"/>
    <col min="2" max="2" width="12.28515625" bestFit="1" customWidth="1"/>
    <col min="3" max="3" width="54.7109375" customWidth="1"/>
    <col min="4" max="4" width="5.42578125" bestFit="1" customWidth="1"/>
    <col min="5" max="5" width="11.42578125" bestFit="1" customWidth="1"/>
    <col min="6" max="6" width="12" bestFit="1" customWidth="1"/>
    <col min="7" max="7" width="12.28515625" bestFit="1" customWidth="1"/>
    <col min="8" max="8" width="9.140625" style="80"/>
    <col min="9" max="9" width="25.140625" style="80" customWidth="1"/>
  </cols>
  <sheetData>
    <row r="1" spans="1:9" ht="18.75" x14ac:dyDescent="0.3">
      <c r="A1" s="73" t="s">
        <v>0</v>
      </c>
      <c r="B1" s="74"/>
      <c r="C1" s="75"/>
      <c r="D1" s="76"/>
      <c r="E1" s="77"/>
      <c r="F1" s="78"/>
      <c r="G1" s="79"/>
    </row>
    <row r="2" spans="1:9" ht="18.75" x14ac:dyDescent="0.3">
      <c r="A2" s="81" t="s">
        <v>1</v>
      </c>
      <c r="B2" s="82"/>
      <c r="C2" s="83"/>
      <c r="D2" s="76"/>
      <c r="E2" s="77"/>
      <c r="F2" s="78"/>
      <c r="G2" s="79"/>
    </row>
    <row r="3" spans="1:9" ht="18.75" x14ac:dyDescent="0.3">
      <c r="A3" s="81" t="s">
        <v>98</v>
      </c>
      <c r="B3" s="82"/>
      <c r="C3" s="83"/>
      <c r="D3" s="76"/>
      <c r="E3" s="77"/>
      <c r="F3" s="78"/>
      <c r="G3" s="79"/>
    </row>
    <row r="4" spans="1:9" ht="18.75" x14ac:dyDescent="0.3">
      <c r="A4" s="81" t="s">
        <v>96</v>
      </c>
      <c r="B4" s="82"/>
      <c r="C4" s="83"/>
      <c r="D4" s="76"/>
      <c r="E4" s="77"/>
      <c r="F4" s="78"/>
      <c r="G4" s="79"/>
    </row>
    <row r="5" spans="1:9" ht="18.75" x14ac:dyDescent="0.3">
      <c r="A5" s="84" t="s">
        <v>110</v>
      </c>
      <c r="B5" s="85"/>
      <c r="C5" s="86" t="s">
        <v>111</v>
      </c>
      <c r="D5" s="76"/>
      <c r="E5" s="77"/>
      <c r="F5" s="78"/>
      <c r="G5" s="79"/>
    </row>
    <row r="6" spans="1:9" x14ac:dyDescent="0.25">
      <c r="A6" s="76"/>
      <c r="B6" s="87"/>
      <c r="C6" s="88"/>
      <c r="D6" s="87"/>
      <c r="E6" s="89"/>
      <c r="F6" s="78"/>
      <c r="G6" s="79"/>
    </row>
    <row r="7" spans="1:9" x14ac:dyDescent="0.25">
      <c r="A7" s="38" t="s">
        <v>2</v>
      </c>
      <c r="B7" s="38" t="s">
        <v>3</v>
      </c>
      <c r="C7" s="38" t="s">
        <v>4</v>
      </c>
      <c r="D7" s="38" t="s">
        <v>5</v>
      </c>
      <c r="E7" s="39" t="s">
        <v>6</v>
      </c>
      <c r="F7" s="39" t="s">
        <v>7</v>
      </c>
      <c r="G7" s="39" t="s">
        <v>8</v>
      </c>
    </row>
    <row r="8" spans="1:9" x14ac:dyDescent="0.25">
      <c r="A8" s="38">
        <v>1</v>
      </c>
      <c r="B8" s="38"/>
      <c r="C8" s="38" t="s">
        <v>78</v>
      </c>
      <c r="D8" s="38"/>
      <c r="E8" s="39"/>
      <c r="F8" s="39"/>
      <c r="G8" s="39"/>
    </row>
    <row r="9" spans="1:9" ht="22.5" x14ac:dyDescent="0.25">
      <c r="A9" s="40" t="s">
        <v>80</v>
      </c>
      <c r="B9" s="1" t="s">
        <v>82</v>
      </c>
      <c r="C9" s="61" t="s">
        <v>83</v>
      </c>
      <c r="D9" s="1" t="s">
        <v>10</v>
      </c>
      <c r="E9" s="7"/>
      <c r="F9" s="8">
        <f>'Memória de Cálculo'!F9</f>
        <v>1</v>
      </c>
      <c r="G9" s="9">
        <f t="shared" ref="G9:G10" si="0">F9*E9</f>
        <v>0</v>
      </c>
    </row>
    <row r="10" spans="1:9" ht="60" x14ac:dyDescent="0.25">
      <c r="A10" s="40" t="s">
        <v>84</v>
      </c>
      <c r="B10" s="1" t="s">
        <v>89</v>
      </c>
      <c r="C10" s="67" t="s">
        <v>87</v>
      </c>
      <c r="D10" s="1" t="s">
        <v>88</v>
      </c>
      <c r="E10" s="7"/>
      <c r="F10" s="8">
        <f>'Memória de Cálculo'!F10</f>
        <v>1</v>
      </c>
      <c r="G10" s="9">
        <f t="shared" si="0"/>
        <v>0</v>
      </c>
      <c r="I10" s="90"/>
    </row>
    <row r="11" spans="1:9" x14ac:dyDescent="0.25">
      <c r="A11" s="11"/>
      <c r="B11" s="11"/>
      <c r="C11" s="12" t="s">
        <v>9</v>
      </c>
      <c r="D11" s="11"/>
      <c r="E11" s="13"/>
      <c r="F11" s="14"/>
      <c r="G11" s="41">
        <f>SUM(G9:G10)</f>
        <v>0</v>
      </c>
    </row>
    <row r="12" spans="1:9" x14ac:dyDescent="0.25">
      <c r="A12" s="38">
        <v>2</v>
      </c>
      <c r="B12" s="2"/>
      <c r="C12" s="3" t="s">
        <v>61</v>
      </c>
      <c r="D12" s="42"/>
      <c r="E12" s="24"/>
      <c r="F12" s="43"/>
      <c r="G12" s="44"/>
    </row>
    <row r="13" spans="1:9" ht="63.75" x14ac:dyDescent="0.25">
      <c r="A13" s="40" t="s">
        <v>65</v>
      </c>
      <c r="B13" s="1" t="s">
        <v>59</v>
      </c>
      <c r="C13" s="26" t="s">
        <v>63</v>
      </c>
      <c r="D13" s="15" t="s">
        <v>60</v>
      </c>
      <c r="E13" s="7"/>
      <c r="F13" s="8">
        <f>'Memória de Cálculo'!F13</f>
        <v>0.13500000000000001</v>
      </c>
      <c r="G13" s="9">
        <f>E13*F13</f>
        <v>0</v>
      </c>
    </row>
    <row r="14" spans="1:9" ht="25.5" x14ac:dyDescent="0.25">
      <c r="A14" s="40" t="s">
        <v>109</v>
      </c>
      <c r="B14" s="1" t="s">
        <v>102</v>
      </c>
      <c r="C14" s="26" t="s">
        <v>103</v>
      </c>
      <c r="D14" s="15" t="s">
        <v>104</v>
      </c>
      <c r="E14" s="7"/>
      <c r="F14" s="8">
        <f>'Memória de Cálculo'!F14</f>
        <v>15</v>
      </c>
      <c r="G14" s="9">
        <f>E14*F14</f>
        <v>0</v>
      </c>
    </row>
    <row r="15" spans="1:9" x14ac:dyDescent="0.25">
      <c r="A15" s="11"/>
      <c r="B15" s="11"/>
      <c r="C15" s="12" t="s">
        <v>9</v>
      </c>
      <c r="D15" s="11"/>
      <c r="E15" s="13"/>
      <c r="F15" s="14"/>
      <c r="G15" s="41">
        <f>G13+G14</f>
        <v>0</v>
      </c>
    </row>
    <row r="16" spans="1:9" ht="25.5" x14ac:dyDescent="0.25">
      <c r="A16" s="45">
        <v>3</v>
      </c>
      <c r="B16" s="45"/>
      <c r="C16" s="46" t="s">
        <v>62</v>
      </c>
      <c r="D16" s="47"/>
      <c r="E16" s="25"/>
      <c r="F16" s="48"/>
      <c r="G16" s="44"/>
    </row>
    <row r="17" spans="1:7" ht="76.5" x14ac:dyDescent="0.25">
      <c r="A17" s="40" t="s">
        <v>66</v>
      </c>
      <c r="B17" s="1" t="s">
        <v>100</v>
      </c>
      <c r="C17" s="27" t="s">
        <v>101</v>
      </c>
      <c r="D17" s="28" t="s">
        <v>99</v>
      </c>
      <c r="E17" s="7"/>
      <c r="F17" s="23">
        <f>'Memória de Cálculo'!F17</f>
        <v>15</v>
      </c>
      <c r="G17" s="9">
        <f>F17*E17</f>
        <v>0</v>
      </c>
    </row>
    <row r="18" spans="1:7" x14ac:dyDescent="0.25">
      <c r="A18" s="11"/>
      <c r="B18" s="11"/>
      <c r="C18" s="12" t="s">
        <v>9</v>
      </c>
      <c r="D18" s="11"/>
      <c r="E18" s="13"/>
      <c r="F18" s="14"/>
      <c r="G18" s="41">
        <f>SUM(G17:G17)</f>
        <v>0</v>
      </c>
    </row>
    <row r="19" spans="1:7" x14ac:dyDescent="0.25">
      <c r="A19" s="141" t="s">
        <v>11</v>
      </c>
      <c r="B19" s="141"/>
      <c r="C19" s="141"/>
      <c r="D19" s="141"/>
      <c r="E19" s="141"/>
      <c r="F19" s="141"/>
      <c r="G19" s="49">
        <f>G11+G15+G18</f>
        <v>0</v>
      </c>
    </row>
    <row r="20" spans="1:7" x14ac:dyDescent="0.25">
      <c r="A20" s="141" t="s">
        <v>12</v>
      </c>
      <c r="B20" s="141"/>
      <c r="C20" s="141"/>
      <c r="D20" s="141"/>
      <c r="E20" s="141"/>
      <c r="F20" s="51">
        <f>BDI!H41</f>
        <v>0.10175712592394182</v>
      </c>
      <c r="G20" s="50">
        <f>G19*F20</f>
        <v>0</v>
      </c>
    </row>
    <row r="21" spans="1:7" x14ac:dyDescent="0.25">
      <c r="A21" s="142" t="s">
        <v>13</v>
      </c>
      <c r="B21" s="143"/>
      <c r="C21" s="143"/>
      <c r="D21" s="143"/>
      <c r="E21" s="143"/>
      <c r="F21" s="143"/>
      <c r="G21" s="16">
        <f>G19+G20</f>
        <v>0</v>
      </c>
    </row>
    <row r="22" spans="1:7" x14ac:dyDescent="0.25">
      <c r="A22" s="17"/>
      <c r="B22" s="17"/>
      <c r="C22" s="17"/>
      <c r="D22" s="17"/>
      <c r="E22" s="17"/>
      <c r="F22" s="17"/>
      <c r="G22" s="17"/>
    </row>
    <row r="23" spans="1:7" ht="71.25" customHeight="1" x14ac:dyDescent="0.25">
      <c r="A23" s="17"/>
      <c r="B23" s="137"/>
      <c r="C23" s="138"/>
      <c r="D23" s="137"/>
      <c r="E23" s="17"/>
      <c r="F23" s="17"/>
      <c r="G23" s="17"/>
    </row>
    <row r="24" spans="1:7" x14ac:dyDescent="0.25">
      <c r="A24" s="17"/>
      <c r="B24" s="4"/>
      <c r="C24" s="5"/>
      <c r="D24" s="6"/>
      <c r="E24" s="17"/>
      <c r="F24" s="17"/>
      <c r="G24" s="17"/>
    </row>
    <row r="25" spans="1:7" x14ac:dyDescent="0.25">
      <c r="A25" s="17"/>
      <c r="F25" s="17"/>
      <c r="G25" s="17"/>
    </row>
    <row r="26" spans="1:7" x14ac:dyDescent="0.25">
      <c r="A26" s="17"/>
      <c r="F26" s="17"/>
      <c r="G26" s="56"/>
    </row>
    <row r="27" spans="1:7" x14ac:dyDescent="0.25">
      <c r="A27" s="17"/>
      <c r="F27" s="17"/>
      <c r="G27" s="17"/>
    </row>
    <row r="28" spans="1:7" x14ac:dyDescent="0.25">
      <c r="A28" s="17"/>
      <c r="B28" s="17"/>
      <c r="C28" s="17"/>
      <c r="D28" s="17"/>
      <c r="E28" s="17"/>
      <c r="F28" s="17"/>
      <c r="G28" s="17"/>
    </row>
    <row r="29" spans="1:7" x14ac:dyDescent="0.25">
      <c r="A29" s="17"/>
      <c r="B29" s="17"/>
      <c r="C29" s="17"/>
      <c r="D29" s="17"/>
      <c r="E29" s="17"/>
      <c r="F29" s="17"/>
      <c r="G29" s="17"/>
    </row>
    <row r="30" spans="1:7" x14ac:dyDescent="0.25">
      <c r="A30" s="17"/>
      <c r="B30" s="17"/>
      <c r="C30" s="17"/>
      <c r="D30" s="17"/>
      <c r="E30" s="17"/>
      <c r="F30" s="17"/>
      <c r="G30" s="17"/>
    </row>
    <row r="31" spans="1:7" x14ac:dyDescent="0.25">
      <c r="A31" s="17"/>
      <c r="B31" s="17"/>
      <c r="C31" s="17"/>
      <c r="D31" s="17"/>
      <c r="E31" s="17"/>
      <c r="F31" s="17"/>
      <c r="G31" s="17"/>
    </row>
    <row r="32" spans="1:7" x14ac:dyDescent="0.25">
      <c r="A32" s="17"/>
      <c r="B32" s="17"/>
      <c r="C32" s="17"/>
      <c r="D32" s="17"/>
      <c r="E32" s="17"/>
      <c r="F32" s="17"/>
      <c r="G32" s="17"/>
    </row>
    <row r="33" spans="1:7" x14ac:dyDescent="0.25">
      <c r="A33" s="17"/>
      <c r="B33" s="17"/>
      <c r="C33" s="17"/>
      <c r="D33" s="17"/>
      <c r="E33" s="17"/>
      <c r="F33" s="17"/>
      <c r="G33" s="17"/>
    </row>
  </sheetData>
  <mergeCells count="3">
    <mergeCell ref="A19:F19"/>
    <mergeCell ref="A20:E20"/>
    <mergeCell ref="A21:F21"/>
  </mergeCells>
  <pageMargins left="0.51181102362204722" right="0.51181102362204722" top="0.78740157480314965" bottom="0.78740157480314965" header="0.31496062992125984" footer="0.31496062992125984"/>
  <pageSetup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view="pageBreakPreview" topLeftCell="A28" zoomScaleNormal="100" zoomScaleSheetLayoutView="100" workbookViewId="0">
      <selection activeCell="H41" sqref="A1:H41"/>
    </sheetView>
  </sheetViews>
  <sheetFormatPr defaultRowHeight="15" x14ac:dyDescent="0.25"/>
  <cols>
    <col min="8" max="8" width="15.140625" bestFit="1" customWidth="1"/>
  </cols>
  <sheetData>
    <row r="1" spans="1:8" ht="18.75" x14ac:dyDescent="0.25">
      <c r="A1" s="184" t="s">
        <v>14</v>
      </c>
      <c r="B1" s="184"/>
      <c r="C1" s="184"/>
      <c r="D1" s="184"/>
      <c r="E1" s="184"/>
      <c r="F1" s="184"/>
      <c r="G1" s="184"/>
      <c r="H1" s="184"/>
    </row>
    <row r="2" spans="1:8" x14ac:dyDescent="0.25">
      <c r="A2" s="146" t="s">
        <v>15</v>
      </c>
      <c r="B2" s="147"/>
      <c r="C2" s="147"/>
      <c r="D2" s="147"/>
      <c r="E2" s="147"/>
      <c r="F2" s="147"/>
      <c r="G2" s="147"/>
      <c r="H2" s="148"/>
    </row>
    <row r="3" spans="1:8" x14ac:dyDescent="0.25">
      <c r="A3" s="91" t="s">
        <v>16</v>
      </c>
      <c r="B3" s="180" t="s">
        <v>17</v>
      </c>
      <c r="C3" s="181"/>
      <c r="D3" s="91" t="s">
        <v>18</v>
      </c>
      <c r="E3" s="92"/>
      <c r="F3" s="92"/>
      <c r="G3" s="92"/>
      <c r="H3" s="92"/>
    </row>
    <row r="4" spans="1:8" x14ac:dyDescent="0.25">
      <c r="A4" s="91">
        <v>1</v>
      </c>
      <c r="B4" s="180" t="s">
        <v>19</v>
      </c>
      <c r="C4" s="181"/>
      <c r="D4" s="93">
        <v>0.5</v>
      </c>
      <c r="E4" s="92"/>
      <c r="F4" s="92"/>
      <c r="G4" s="92"/>
      <c r="H4" s="92"/>
    </row>
    <row r="5" spans="1:8" x14ac:dyDescent="0.25">
      <c r="A5" s="91">
        <v>2</v>
      </c>
      <c r="B5" s="180" t="s">
        <v>20</v>
      </c>
      <c r="C5" s="181"/>
      <c r="D5" s="93">
        <v>0.65</v>
      </c>
      <c r="E5" s="92"/>
      <c r="F5" s="92"/>
      <c r="G5" s="92"/>
      <c r="H5" s="92"/>
    </row>
    <row r="6" spans="1:8" x14ac:dyDescent="0.25">
      <c r="A6" s="91">
        <v>3</v>
      </c>
      <c r="B6" s="180" t="s">
        <v>21</v>
      </c>
      <c r="C6" s="181"/>
      <c r="D6" s="93">
        <v>3</v>
      </c>
      <c r="E6" s="92"/>
      <c r="F6" s="92"/>
      <c r="G6" s="92"/>
      <c r="H6" s="92"/>
    </row>
    <row r="7" spans="1:8" x14ac:dyDescent="0.25">
      <c r="A7" s="91">
        <v>4</v>
      </c>
      <c r="B7" s="180" t="s">
        <v>22</v>
      </c>
      <c r="C7" s="181"/>
      <c r="D7" s="93">
        <v>3</v>
      </c>
      <c r="E7" s="92"/>
      <c r="F7" s="92"/>
      <c r="G7" s="92"/>
      <c r="H7" s="92"/>
    </row>
    <row r="8" spans="1:8" x14ac:dyDescent="0.25">
      <c r="A8" s="91">
        <v>5</v>
      </c>
      <c r="B8" s="180" t="s">
        <v>23</v>
      </c>
      <c r="C8" s="181"/>
      <c r="D8" s="93">
        <v>0.5</v>
      </c>
      <c r="E8" s="92"/>
      <c r="F8" s="92"/>
      <c r="G8" s="92"/>
      <c r="H8" s="92"/>
    </row>
    <row r="9" spans="1:8" x14ac:dyDescent="0.25">
      <c r="A9" s="91">
        <v>6</v>
      </c>
      <c r="B9" s="180" t="s">
        <v>24</v>
      </c>
      <c r="C9" s="181"/>
      <c r="D9" s="93">
        <v>0.5</v>
      </c>
      <c r="E9" s="92"/>
      <c r="F9" s="92"/>
      <c r="G9" s="92"/>
      <c r="H9" s="92"/>
    </row>
    <row r="10" spans="1:8" x14ac:dyDescent="0.25">
      <c r="A10" s="91">
        <v>7</v>
      </c>
      <c r="B10" s="180" t="s">
        <v>25</v>
      </c>
      <c r="C10" s="181"/>
      <c r="D10" s="93">
        <v>1</v>
      </c>
      <c r="E10" s="92"/>
      <c r="F10" s="92"/>
      <c r="G10" s="92"/>
      <c r="H10" s="92"/>
    </row>
    <row r="11" spans="1:8" ht="27.75" customHeight="1" x14ac:dyDescent="0.25">
      <c r="A11" s="149" t="s">
        <v>26</v>
      </c>
      <c r="B11" s="182"/>
      <c r="C11" s="182"/>
      <c r="D11" s="182"/>
      <c r="E11" s="182"/>
      <c r="F11" s="182"/>
      <c r="G11" s="182"/>
      <c r="H11" s="183"/>
    </row>
    <row r="12" spans="1:8" x14ac:dyDescent="0.25">
      <c r="A12" s="173" t="s">
        <v>27</v>
      </c>
      <c r="B12" s="174"/>
      <c r="C12" s="174"/>
      <c r="D12" s="174"/>
      <c r="E12" s="174"/>
      <c r="F12" s="174"/>
      <c r="G12" s="175"/>
      <c r="H12" s="94" t="s">
        <v>28</v>
      </c>
    </row>
    <row r="13" spans="1:8" x14ac:dyDescent="0.25">
      <c r="A13" s="149" t="s">
        <v>29</v>
      </c>
      <c r="B13" s="150"/>
      <c r="C13" s="150"/>
      <c r="D13" s="150"/>
      <c r="E13" s="150"/>
      <c r="F13" s="150"/>
      <c r="G13" s="151"/>
      <c r="H13" s="95">
        <f>D4</f>
        <v>0.5</v>
      </c>
    </row>
    <row r="14" spans="1:8" x14ac:dyDescent="0.25">
      <c r="A14" s="149" t="s">
        <v>30</v>
      </c>
      <c r="B14" s="150"/>
      <c r="C14" s="150"/>
      <c r="D14" s="150"/>
      <c r="E14" s="150"/>
      <c r="F14" s="150"/>
      <c r="G14" s="151"/>
      <c r="H14" s="95">
        <v>0.32</v>
      </c>
    </row>
    <row r="15" spans="1:8" x14ac:dyDescent="0.25">
      <c r="A15" s="96" t="s">
        <v>31</v>
      </c>
      <c r="B15" s="97"/>
      <c r="C15" s="97"/>
      <c r="D15" s="97"/>
      <c r="E15" s="97"/>
      <c r="F15" s="98"/>
      <c r="G15" s="99"/>
      <c r="H15" s="95">
        <v>0</v>
      </c>
    </row>
    <row r="16" spans="1:8" x14ac:dyDescent="0.25">
      <c r="A16" s="152" t="s">
        <v>32</v>
      </c>
      <c r="B16" s="153"/>
      <c r="C16" s="153"/>
      <c r="D16" s="153"/>
      <c r="E16" s="153"/>
      <c r="F16" s="153"/>
      <c r="G16" s="153"/>
      <c r="H16" s="95">
        <f>SUM(H13:H15)</f>
        <v>0.82000000000000006</v>
      </c>
    </row>
    <row r="17" spans="1:8" x14ac:dyDescent="0.25">
      <c r="A17" s="170" t="s">
        <v>33</v>
      </c>
      <c r="B17" s="171"/>
      <c r="C17" s="171"/>
      <c r="D17" s="171"/>
      <c r="E17" s="171"/>
      <c r="F17" s="171"/>
      <c r="G17" s="171"/>
      <c r="H17" s="172"/>
    </row>
    <row r="18" spans="1:8" ht="20.25" customHeight="1" x14ac:dyDescent="0.25">
      <c r="A18" s="173" t="s">
        <v>27</v>
      </c>
      <c r="B18" s="174"/>
      <c r="C18" s="174"/>
      <c r="D18" s="174"/>
      <c r="E18" s="174"/>
      <c r="F18" s="174"/>
      <c r="G18" s="175"/>
      <c r="H18" s="94" t="s">
        <v>28</v>
      </c>
    </row>
    <row r="19" spans="1:8" x14ac:dyDescent="0.25">
      <c r="A19" s="149" t="s">
        <v>34</v>
      </c>
      <c r="B19" s="150"/>
      <c r="C19" s="150"/>
      <c r="D19" s="150"/>
      <c r="E19" s="150"/>
      <c r="F19" s="150"/>
      <c r="G19" s="151"/>
      <c r="H19" s="95">
        <f>D8</f>
        <v>0.5</v>
      </c>
    </row>
    <row r="20" spans="1:8" x14ac:dyDescent="0.25">
      <c r="A20" s="152" t="s">
        <v>35</v>
      </c>
      <c r="B20" s="153"/>
      <c r="C20" s="153"/>
      <c r="D20" s="153"/>
      <c r="E20" s="153"/>
      <c r="F20" s="153"/>
      <c r="G20" s="153"/>
      <c r="H20" s="95">
        <f>SUM(H19)</f>
        <v>0.5</v>
      </c>
    </row>
    <row r="21" spans="1:8" x14ac:dyDescent="0.25">
      <c r="A21" s="170" t="s">
        <v>36</v>
      </c>
      <c r="B21" s="171"/>
      <c r="C21" s="171"/>
      <c r="D21" s="171"/>
      <c r="E21" s="171"/>
      <c r="F21" s="171"/>
      <c r="G21" s="171"/>
      <c r="H21" s="172"/>
    </row>
    <row r="22" spans="1:8" x14ac:dyDescent="0.25">
      <c r="A22" s="173" t="s">
        <v>27</v>
      </c>
      <c r="B22" s="174"/>
      <c r="C22" s="174"/>
      <c r="D22" s="174"/>
      <c r="E22" s="174"/>
      <c r="F22" s="174"/>
      <c r="G22" s="175"/>
      <c r="H22" s="94" t="s">
        <v>28</v>
      </c>
    </row>
    <row r="23" spans="1:8" x14ac:dyDescent="0.25">
      <c r="A23" s="170" t="s">
        <v>37</v>
      </c>
      <c r="B23" s="171"/>
      <c r="C23" s="171"/>
      <c r="D23" s="171"/>
      <c r="E23" s="171"/>
      <c r="F23" s="171"/>
      <c r="G23" s="172"/>
      <c r="H23" s="95">
        <f>D10</f>
        <v>1</v>
      </c>
    </row>
    <row r="24" spans="1:8" x14ac:dyDescent="0.25">
      <c r="A24" s="152" t="s">
        <v>38</v>
      </c>
      <c r="B24" s="153"/>
      <c r="C24" s="153"/>
      <c r="D24" s="153"/>
      <c r="E24" s="153"/>
      <c r="F24" s="153"/>
      <c r="G24" s="153"/>
      <c r="H24" s="95">
        <f>SUM(H23)</f>
        <v>1</v>
      </c>
    </row>
    <row r="25" spans="1:8" x14ac:dyDescent="0.25">
      <c r="A25" s="170" t="s">
        <v>39</v>
      </c>
      <c r="B25" s="176"/>
      <c r="C25" s="176"/>
      <c r="D25" s="176"/>
      <c r="E25" s="176"/>
      <c r="F25" s="176"/>
      <c r="G25" s="177"/>
      <c r="H25" s="100"/>
    </row>
    <row r="26" spans="1:8" x14ac:dyDescent="0.25">
      <c r="A26" s="170" t="s">
        <v>40</v>
      </c>
      <c r="B26" s="176"/>
      <c r="C26" s="176"/>
      <c r="D26" s="176"/>
      <c r="E26" s="176"/>
      <c r="F26" s="176"/>
      <c r="G26" s="177"/>
      <c r="H26" s="93">
        <f>D9</f>
        <v>0.5</v>
      </c>
    </row>
    <row r="27" spans="1:8" x14ac:dyDescent="0.25">
      <c r="A27" s="152" t="s">
        <v>41</v>
      </c>
      <c r="B27" s="178"/>
      <c r="C27" s="178"/>
      <c r="D27" s="178"/>
      <c r="E27" s="178"/>
      <c r="F27" s="178"/>
      <c r="G27" s="179"/>
      <c r="H27" s="93">
        <f>H26</f>
        <v>0.5</v>
      </c>
    </row>
    <row r="28" spans="1:8" x14ac:dyDescent="0.25">
      <c r="A28" s="170" t="s">
        <v>42</v>
      </c>
      <c r="B28" s="171"/>
      <c r="C28" s="171"/>
      <c r="D28" s="171"/>
      <c r="E28" s="171"/>
      <c r="F28" s="171"/>
      <c r="G28" s="171"/>
      <c r="H28" s="172"/>
    </row>
    <row r="29" spans="1:8" x14ac:dyDescent="0.25">
      <c r="A29" s="173" t="s">
        <v>27</v>
      </c>
      <c r="B29" s="174"/>
      <c r="C29" s="174"/>
      <c r="D29" s="174"/>
      <c r="E29" s="174"/>
      <c r="F29" s="174"/>
      <c r="G29" s="175"/>
      <c r="H29" s="94" t="s">
        <v>28</v>
      </c>
    </row>
    <row r="30" spans="1:8" x14ac:dyDescent="0.25">
      <c r="A30" s="149" t="s">
        <v>43</v>
      </c>
      <c r="B30" s="150"/>
      <c r="C30" s="150"/>
      <c r="D30" s="150"/>
      <c r="E30" s="150"/>
      <c r="F30" s="150"/>
      <c r="G30" s="151"/>
      <c r="H30" s="95">
        <f>D7</f>
        <v>3</v>
      </c>
    </row>
    <row r="31" spans="1:8" ht="29.25" customHeight="1" x14ac:dyDescent="0.25">
      <c r="A31" s="149" t="s">
        <v>44</v>
      </c>
      <c r="B31" s="150"/>
      <c r="C31" s="150"/>
      <c r="D31" s="150"/>
      <c r="E31" s="150"/>
      <c r="F31" s="150"/>
      <c r="G31" s="151"/>
      <c r="H31" s="95">
        <f>D6</f>
        <v>3</v>
      </c>
    </row>
    <row r="32" spans="1:8" x14ac:dyDescent="0.25">
      <c r="A32" s="149" t="s">
        <v>45</v>
      </c>
      <c r="B32" s="150"/>
      <c r="C32" s="150"/>
      <c r="D32" s="150"/>
      <c r="E32" s="150"/>
      <c r="F32" s="150"/>
      <c r="G32" s="151"/>
      <c r="H32" s="95">
        <f>D5</f>
        <v>0.65</v>
      </c>
    </row>
    <row r="33" spans="1:8" x14ac:dyDescent="0.25">
      <c r="A33" s="152" t="s">
        <v>46</v>
      </c>
      <c r="B33" s="153"/>
      <c r="C33" s="153"/>
      <c r="D33" s="153"/>
      <c r="E33" s="153"/>
      <c r="F33" s="153"/>
      <c r="G33" s="154"/>
      <c r="H33" s="95">
        <f>SUM(H30:H32)</f>
        <v>6.65</v>
      </c>
    </row>
    <row r="34" spans="1:8" x14ac:dyDescent="0.25">
      <c r="A34" s="155" t="s">
        <v>47</v>
      </c>
      <c r="B34" s="155"/>
      <c r="C34" s="155"/>
      <c r="D34" s="155"/>
      <c r="E34" s="155"/>
      <c r="F34" s="155"/>
      <c r="G34" s="155"/>
      <c r="H34" s="155"/>
    </row>
    <row r="35" spans="1:8" x14ac:dyDescent="0.25">
      <c r="A35" s="156" t="s">
        <v>48</v>
      </c>
      <c r="B35" s="147" t="s">
        <v>49</v>
      </c>
      <c r="C35" s="147"/>
      <c r="D35" s="147"/>
      <c r="E35" s="147"/>
      <c r="F35" s="147"/>
      <c r="G35" s="159" t="s">
        <v>50</v>
      </c>
      <c r="H35" s="162" t="s">
        <v>51</v>
      </c>
    </row>
    <row r="36" spans="1:8" x14ac:dyDescent="0.25">
      <c r="A36" s="157"/>
      <c r="B36" s="165"/>
      <c r="C36" s="167" t="s">
        <v>52</v>
      </c>
      <c r="D36" s="168"/>
      <c r="E36" s="168"/>
      <c r="F36" s="168"/>
      <c r="G36" s="160"/>
      <c r="H36" s="163"/>
    </row>
    <row r="37" spans="1:8" ht="11.25" customHeight="1" x14ac:dyDescent="0.25">
      <c r="A37" s="158"/>
      <c r="B37" s="166"/>
      <c r="C37" s="169"/>
      <c r="D37" s="169"/>
      <c r="E37" s="169"/>
      <c r="F37" s="169"/>
      <c r="G37" s="161"/>
      <c r="H37" s="164"/>
    </row>
    <row r="38" spans="1:8" ht="26.25" customHeight="1" x14ac:dyDescent="0.25">
      <c r="A38" s="144" t="s">
        <v>53</v>
      </c>
      <c r="B38" s="144"/>
      <c r="C38" s="144"/>
      <c r="D38" s="144"/>
      <c r="E38" s="144"/>
      <c r="F38" s="144"/>
      <c r="G38" s="144"/>
      <c r="H38" s="144"/>
    </row>
    <row r="39" spans="1:8" ht="30.75" customHeight="1" x14ac:dyDescent="0.25">
      <c r="A39" s="144" t="s">
        <v>54</v>
      </c>
      <c r="B39" s="144"/>
      <c r="C39" s="144"/>
      <c r="D39" s="144"/>
      <c r="E39" s="144"/>
      <c r="F39" s="144"/>
      <c r="G39" s="144"/>
      <c r="H39" s="144"/>
    </row>
    <row r="40" spans="1:8" ht="25.5" customHeight="1" x14ac:dyDescent="0.25">
      <c r="A40" s="145" t="s">
        <v>55</v>
      </c>
      <c r="B40" s="145"/>
      <c r="C40" s="145"/>
      <c r="D40" s="101"/>
      <c r="E40" s="80"/>
      <c r="F40" s="80"/>
      <c r="G40" s="80"/>
      <c r="H40" s="80"/>
    </row>
    <row r="41" spans="1:8" ht="25.5" customHeight="1" x14ac:dyDescent="0.25">
      <c r="A41" s="145" t="s">
        <v>56</v>
      </c>
      <c r="B41" s="145"/>
      <c r="C41" s="145"/>
      <c r="D41" s="101"/>
      <c r="E41" s="146" t="s">
        <v>57</v>
      </c>
      <c r="F41" s="147"/>
      <c r="G41" s="148"/>
      <c r="H41" s="102">
        <f>((1+H16/100)*(1+H20/100)*(1+H24/100)*(1+H27/100)/(1-H33/100))-1</f>
        <v>0.10175712592394182</v>
      </c>
    </row>
    <row r="42" spans="1:8" x14ac:dyDescent="0.25">
      <c r="A42" s="18"/>
      <c r="B42" s="19"/>
      <c r="C42" s="20"/>
      <c r="D42" s="20"/>
      <c r="E42" s="52"/>
      <c r="F42" s="52"/>
      <c r="G42" s="52"/>
      <c r="H42" s="53"/>
    </row>
  </sheetData>
  <mergeCells count="44">
    <mergeCell ref="B5:C5"/>
    <mergeCell ref="A1:H1"/>
    <mergeCell ref="A2:H2"/>
    <mergeCell ref="B3:C3"/>
    <mergeCell ref="B4:C4"/>
    <mergeCell ref="A18:G18"/>
    <mergeCell ref="B6:C6"/>
    <mergeCell ref="B7:C7"/>
    <mergeCell ref="B8:C8"/>
    <mergeCell ref="B9:C9"/>
    <mergeCell ref="B10:C10"/>
    <mergeCell ref="A11:H11"/>
    <mergeCell ref="A12:G12"/>
    <mergeCell ref="A13:G13"/>
    <mergeCell ref="A14:G14"/>
    <mergeCell ref="A16:G16"/>
    <mergeCell ref="A17:H17"/>
    <mergeCell ref="A30:G30"/>
    <mergeCell ref="A19:G19"/>
    <mergeCell ref="A20:G20"/>
    <mergeCell ref="A21:H21"/>
    <mergeCell ref="A22:G22"/>
    <mergeCell ref="A23:G23"/>
    <mergeCell ref="A24:G24"/>
    <mergeCell ref="A25:G25"/>
    <mergeCell ref="A26:G26"/>
    <mergeCell ref="A27:G27"/>
    <mergeCell ref="A28:H28"/>
    <mergeCell ref="A29:G29"/>
    <mergeCell ref="A31:G31"/>
    <mergeCell ref="A32:G32"/>
    <mergeCell ref="A33:G33"/>
    <mergeCell ref="A34:H34"/>
    <mergeCell ref="A35:A37"/>
    <mergeCell ref="B35:F35"/>
    <mergeCell ref="G35:G37"/>
    <mergeCell ref="H35:H37"/>
    <mergeCell ref="B36:B37"/>
    <mergeCell ref="C36:F37"/>
    <mergeCell ref="A38:H38"/>
    <mergeCell ref="A39:H39"/>
    <mergeCell ref="A40:C40"/>
    <mergeCell ref="A41:C41"/>
    <mergeCell ref="E41:G41"/>
  </mergeCells>
  <pageMargins left="0.51181102362204722" right="0.51181102362204722" top="0.78740157480314965" bottom="0.78740157480314965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BreakPreview" zoomScaleNormal="110" zoomScaleSheetLayoutView="100" workbookViewId="0">
      <selection activeCell="H12" sqref="H12"/>
    </sheetView>
  </sheetViews>
  <sheetFormatPr defaultRowHeight="15" x14ac:dyDescent="0.25"/>
  <cols>
    <col min="1" max="1" width="5.85546875" customWidth="1"/>
    <col min="2" max="2" width="12.28515625" bestFit="1" customWidth="1"/>
    <col min="3" max="3" width="54.7109375" customWidth="1"/>
    <col min="4" max="4" width="5.42578125" bestFit="1" customWidth="1"/>
    <col min="5" max="5" width="11.42578125" bestFit="1" customWidth="1"/>
    <col min="6" max="6" width="11" bestFit="1" customWidth="1"/>
    <col min="7" max="7" width="9.140625" style="80"/>
    <col min="8" max="8" width="25.140625" style="80" customWidth="1"/>
  </cols>
  <sheetData>
    <row r="1" spans="1:8" ht="18.75" x14ac:dyDescent="0.3">
      <c r="A1" s="73" t="s">
        <v>0</v>
      </c>
      <c r="B1" s="74"/>
      <c r="C1" s="75"/>
      <c r="D1" s="76"/>
      <c r="E1" s="80"/>
      <c r="F1" s="78"/>
    </row>
    <row r="2" spans="1:8" ht="18.75" x14ac:dyDescent="0.3">
      <c r="A2" s="81" t="s">
        <v>64</v>
      </c>
      <c r="B2" s="82"/>
      <c r="C2" s="83"/>
      <c r="D2" s="76"/>
      <c r="E2" s="80"/>
      <c r="F2" s="78"/>
    </row>
    <row r="3" spans="1:8" ht="18.75" x14ac:dyDescent="0.3">
      <c r="A3" s="81" t="s">
        <v>97</v>
      </c>
      <c r="B3" s="82"/>
      <c r="C3" s="83"/>
      <c r="D3" s="76"/>
      <c r="E3" s="80"/>
      <c r="F3" s="78"/>
    </row>
    <row r="4" spans="1:8" ht="18.75" x14ac:dyDescent="0.3">
      <c r="A4" s="81" t="s">
        <v>96</v>
      </c>
      <c r="B4" s="82"/>
      <c r="C4" s="83"/>
      <c r="D4" s="76"/>
      <c r="E4" s="80"/>
      <c r="F4" s="78"/>
    </row>
    <row r="5" spans="1:8" ht="18.75" x14ac:dyDescent="0.3">
      <c r="A5" s="84" t="s">
        <v>110</v>
      </c>
      <c r="B5" s="85"/>
      <c r="C5" s="86" t="s">
        <v>111</v>
      </c>
      <c r="D5" s="76"/>
      <c r="E5" s="80"/>
      <c r="F5" s="78"/>
    </row>
    <row r="6" spans="1:8" x14ac:dyDescent="0.25">
      <c r="A6" s="76"/>
      <c r="B6" s="87"/>
      <c r="C6" s="88"/>
      <c r="D6" s="87"/>
      <c r="E6" s="89"/>
      <c r="F6" s="78"/>
    </row>
    <row r="7" spans="1:8" x14ac:dyDescent="0.25">
      <c r="A7" s="38" t="s">
        <v>2</v>
      </c>
      <c r="B7" s="38" t="s">
        <v>3</v>
      </c>
      <c r="C7" s="38" t="s">
        <v>4</v>
      </c>
      <c r="D7" s="38" t="s">
        <v>5</v>
      </c>
      <c r="E7" s="39" t="s">
        <v>105</v>
      </c>
      <c r="F7" s="39" t="s">
        <v>7</v>
      </c>
    </row>
    <row r="8" spans="1:8" x14ac:dyDescent="0.25">
      <c r="A8" s="38">
        <v>1</v>
      </c>
      <c r="B8" s="38"/>
      <c r="C8" s="38" t="s">
        <v>78</v>
      </c>
      <c r="D8" s="38"/>
      <c r="E8" s="39"/>
      <c r="F8" s="39"/>
    </row>
    <row r="9" spans="1:8" ht="22.5" x14ac:dyDescent="0.25">
      <c r="A9" s="40" t="s">
        <v>80</v>
      </c>
      <c r="B9" s="1" t="s">
        <v>82</v>
      </c>
      <c r="C9" s="61" t="s">
        <v>83</v>
      </c>
      <c r="D9" s="1" t="s">
        <v>10</v>
      </c>
      <c r="E9" s="7" t="s">
        <v>106</v>
      </c>
      <c r="F9" s="8">
        <f>Memória!E12</f>
        <v>1</v>
      </c>
    </row>
    <row r="10" spans="1:8" ht="60" x14ac:dyDescent="0.25">
      <c r="A10" s="40" t="s">
        <v>84</v>
      </c>
      <c r="B10" s="1" t="s">
        <v>89</v>
      </c>
      <c r="C10" s="67" t="s">
        <v>87</v>
      </c>
      <c r="D10" s="1" t="s">
        <v>88</v>
      </c>
      <c r="E10" s="71" t="s">
        <v>95</v>
      </c>
      <c r="F10" s="8">
        <f>Memória!D17</f>
        <v>1</v>
      </c>
      <c r="H10" s="90"/>
    </row>
    <row r="11" spans="1:8" x14ac:dyDescent="0.25">
      <c r="A11" s="11"/>
      <c r="B11" s="11"/>
      <c r="C11" s="12"/>
      <c r="D11" s="11"/>
      <c r="E11" s="13"/>
      <c r="F11" s="14"/>
    </row>
    <row r="12" spans="1:8" x14ac:dyDescent="0.25">
      <c r="A12" s="38">
        <v>2</v>
      </c>
      <c r="B12" s="2"/>
      <c r="C12" s="3" t="s">
        <v>61</v>
      </c>
      <c r="D12" s="42"/>
      <c r="E12" s="24"/>
      <c r="F12" s="43"/>
    </row>
    <row r="13" spans="1:8" ht="63.75" x14ac:dyDescent="0.25">
      <c r="A13" s="40" t="s">
        <v>65</v>
      </c>
      <c r="B13" s="1" t="s">
        <v>59</v>
      </c>
      <c r="C13" s="26" t="s">
        <v>63</v>
      </c>
      <c r="D13" s="15" t="s">
        <v>60</v>
      </c>
      <c r="E13" s="139" t="s">
        <v>107</v>
      </c>
      <c r="F13" s="8">
        <f>Memória!G23</f>
        <v>0.13500000000000001</v>
      </c>
    </row>
    <row r="14" spans="1:8" ht="25.5" x14ac:dyDescent="0.25">
      <c r="A14" s="40"/>
      <c r="B14" s="1" t="s">
        <v>102</v>
      </c>
      <c r="C14" s="26" t="s">
        <v>103</v>
      </c>
      <c r="D14" s="15" t="s">
        <v>104</v>
      </c>
      <c r="E14" s="7" t="s">
        <v>108</v>
      </c>
      <c r="F14" s="8">
        <v>15</v>
      </c>
    </row>
    <row r="15" spans="1:8" x14ac:dyDescent="0.25">
      <c r="A15" s="11"/>
      <c r="B15" s="11"/>
      <c r="C15" s="12"/>
      <c r="D15" s="11"/>
      <c r="E15" s="13"/>
      <c r="F15" s="14"/>
    </row>
    <row r="16" spans="1:8" ht="25.5" x14ac:dyDescent="0.25">
      <c r="A16" s="45">
        <v>3</v>
      </c>
      <c r="B16" s="45"/>
      <c r="C16" s="46" t="s">
        <v>62</v>
      </c>
      <c r="D16" s="47"/>
      <c r="E16" s="25"/>
      <c r="F16" s="48"/>
    </row>
    <row r="17" spans="1:6" ht="76.5" x14ac:dyDescent="0.25">
      <c r="A17" s="40" t="s">
        <v>66</v>
      </c>
      <c r="B17" s="1" t="s">
        <v>100</v>
      </c>
      <c r="C17" s="27" t="s">
        <v>101</v>
      </c>
      <c r="D17" s="28" t="s">
        <v>99</v>
      </c>
      <c r="E17" s="140">
        <v>15</v>
      </c>
      <c r="F17" s="23">
        <v>15</v>
      </c>
    </row>
    <row r="18" spans="1:6" x14ac:dyDescent="0.25">
      <c r="A18" s="11"/>
      <c r="B18" s="11"/>
      <c r="C18" s="12"/>
      <c r="D18" s="11"/>
      <c r="E18" s="13"/>
      <c r="F18" s="14"/>
    </row>
    <row r="19" spans="1:6" x14ac:dyDescent="0.25">
      <c r="A19" s="17"/>
      <c r="B19" s="17"/>
      <c r="C19" s="17"/>
      <c r="D19" s="17"/>
      <c r="E19" s="17"/>
      <c r="F19" s="17"/>
    </row>
    <row r="20" spans="1:6" ht="71.25" customHeight="1" x14ac:dyDescent="0.25">
      <c r="A20" s="17"/>
      <c r="B20" s="137"/>
      <c r="C20" s="138"/>
      <c r="D20" s="137"/>
      <c r="E20" s="17"/>
      <c r="F20" s="17"/>
    </row>
    <row r="21" spans="1:6" x14ac:dyDescent="0.25">
      <c r="A21" s="17"/>
      <c r="B21" s="4"/>
      <c r="C21" s="5"/>
      <c r="D21" s="6"/>
      <c r="E21" s="17"/>
      <c r="F21" s="17"/>
    </row>
    <row r="22" spans="1:6" x14ac:dyDescent="0.25">
      <c r="A22" s="17"/>
      <c r="F22" s="17"/>
    </row>
    <row r="23" spans="1:6" x14ac:dyDescent="0.25">
      <c r="A23" s="17"/>
      <c r="F23" s="17"/>
    </row>
    <row r="24" spans="1:6" x14ac:dyDescent="0.25">
      <c r="A24" s="17"/>
      <c r="F24" s="17"/>
    </row>
    <row r="25" spans="1:6" x14ac:dyDescent="0.25">
      <c r="A25" s="17"/>
      <c r="B25" s="17"/>
      <c r="C25" s="17"/>
      <c r="D25" s="17"/>
      <c r="E25" s="17"/>
      <c r="F25" s="17"/>
    </row>
    <row r="26" spans="1:6" x14ac:dyDescent="0.25">
      <c r="A26" s="17"/>
      <c r="B26" s="17"/>
      <c r="C26" s="17"/>
      <c r="D26" s="17"/>
      <c r="E26" s="17"/>
      <c r="F26" s="17"/>
    </row>
    <row r="27" spans="1:6" x14ac:dyDescent="0.25">
      <c r="A27" s="17"/>
      <c r="B27" s="17"/>
      <c r="C27" s="17"/>
      <c r="D27" s="17"/>
      <c r="E27" s="17"/>
      <c r="F27" s="17"/>
    </row>
    <row r="28" spans="1:6" x14ac:dyDescent="0.25">
      <c r="A28" s="17"/>
      <c r="B28" s="17"/>
      <c r="C28" s="17"/>
      <c r="D28" s="17"/>
      <c r="E28" s="17"/>
      <c r="F28" s="17"/>
    </row>
    <row r="29" spans="1:6" x14ac:dyDescent="0.25">
      <c r="A29" s="17"/>
      <c r="B29" s="17"/>
      <c r="C29" s="17"/>
      <c r="D29" s="17"/>
      <c r="E29" s="17"/>
      <c r="F29" s="17"/>
    </row>
    <row r="30" spans="1:6" x14ac:dyDescent="0.25">
      <c r="A30" s="17"/>
      <c r="B30" s="17"/>
      <c r="C30" s="17"/>
      <c r="D30" s="17"/>
      <c r="E30" s="17"/>
      <c r="F30" s="17"/>
    </row>
  </sheetData>
  <pageMargins left="0.51181102362204722" right="0.51181102362204722" top="0.78740157480314965" bottom="0.78740157480314965" header="0.31496062992125984" footer="0.31496062992125984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view="pageBreakPreview" zoomScale="70" zoomScaleNormal="100" zoomScaleSheetLayoutView="70" workbookViewId="0">
      <selection activeCell="C20" sqref="C20:G20"/>
    </sheetView>
  </sheetViews>
  <sheetFormatPr defaultRowHeight="15" x14ac:dyDescent="0.25"/>
  <cols>
    <col min="1" max="1" width="6.28515625" customWidth="1"/>
    <col min="2" max="2" width="20.7109375" customWidth="1"/>
    <col min="3" max="3" width="19.5703125" customWidth="1"/>
    <col min="4" max="4" width="16.5703125" bestFit="1" customWidth="1"/>
    <col min="5" max="5" width="18.42578125" customWidth="1"/>
    <col min="6" max="6" width="14.140625" customWidth="1"/>
    <col min="7" max="7" width="14.7109375" customWidth="1"/>
  </cols>
  <sheetData>
    <row r="1" spans="1:8" ht="18.75" x14ac:dyDescent="0.3">
      <c r="A1" s="73" t="s">
        <v>0</v>
      </c>
      <c r="B1" s="74"/>
      <c r="C1" s="75"/>
      <c r="D1" s="76"/>
      <c r="E1" s="80"/>
      <c r="F1" s="80"/>
      <c r="G1" s="80"/>
    </row>
    <row r="2" spans="1:8" ht="18.75" x14ac:dyDescent="0.3">
      <c r="A2" s="81" t="s">
        <v>64</v>
      </c>
      <c r="B2" s="82"/>
      <c r="C2" s="83"/>
      <c r="D2" s="76"/>
      <c r="E2" s="80"/>
      <c r="F2" s="80"/>
      <c r="G2" s="80"/>
    </row>
    <row r="3" spans="1:8" ht="18.75" x14ac:dyDescent="0.3">
      <c r="A3" s="81" t="s">
        <v>97</v>
      </c>
      <c r="B3" s="82"/>
      <c r="C3" s="83"/>
      <c r="D3" s="76"/>
      <c r="E3" s="80"/>
      <c r="F3" s="80"/>
      <c r="G3" s="80"/>
    </row>
    <row r="4" spans="1:8" ht="18.75" x14ac:dyDescent="0.3">
      <c r="A4" s="81" t="s">
        <v>96</v>
      </c>
      <c r="B4" s="82"/>
      <c r="C4" s="83"/>
      <c r="D4" s="76"/>
      <c r="E4" s="80"/>
      <c r="F4" s="80"/>
      <c r="G4" s="80"/>
    </row>
    <row r="5" spans="1:8" ht="18.75" x14ac:dyDescent="0.3">
      <c r="A5" s="84" t="s">
        <v>81</v>
      </c>
      <c r="B5" s="85"/>
      <c r="C5" s="86" t="s">
        <v>58</v>
      </c>
      <c r="D5" s="76"/>
      <c r="E5" s="80"/>
      <c r="F5" s="80"/>
      <c r="G5" s="80"/>
    </row>
    <row r="6" spans="1:8" x14ac:dyDescent="0.25">
      <c r="A6" s="80"/>
      <c r="B6" s="80"/>
      <c r="C6" s="80"/>
      <c r="D6" s="80"/>
      <c r="E6" s="80"/>
      <c r="F6" s="80"/>
      <c r="G6" s="80"/>
    </row>
    <row r="7" spans="1:8" x14ac:dyDescent="0.25">
      <c r="A7" s="103" t="s">
        <v>2</v>
      </c>
      <c r="B7" s="185" t="s">
        <v>4</v>
      </c>
      <c r="C7" s="185"/>
      <c r="D7" s="185"/>
      <c r="E7" s="185"/>
      <c r="F7" s="185"/>
      <c r="G7" s="185"/>
    </row>
    <row r="8" spans="1:8" ht="15.75" x14ac:dyDescent="0.25">
      <c r="A8" s="103"/>
      <c r="B8" s="104"/>
      <c r="C8" s="105"/>
      <c r="D8" s="105"/>
      <c r="E8" s="105"/>
      <c r="F8" s="106"/>
      <c r="G8" s="104"/>
    </row>
    <row r="9" spans="1:8" ht="44.25" customHeight="1" x14ac:dyDescent="0.25">
      <c r="A9" s="107" t="s">
        <v>80</v>
      </c>
      <c r="B9" s="108" t="s">
        <v>82</v>
      </c>
      <c r="C9" s="190" t="s">
        <v>83</v>
      </c>
      <c r="D9" s="191"/>
      <c r="E9" s="191"/>
      <c r="F9" s="191"/>
      <c r="G9" s="192"/>
    </row>
    <row r="10" spans="1:8" ht="15.75" x14ac:dyDescent="0.25">
      <c r="A10" s="103"/>
      <c r="B10" s="104"/>
      <c r="C10" s="105"/>
      <c r="D10" s="105"/>
      <c r="E10" s="106"/>
      <c r="F10" s="104"/>
      <c r="G10" s="80"/>
    </row>
    <row r="11" spans="1:8" ht="15.75" x14ac:dyDescent="0.25">
      <c r="A11" s="80"/>
      <c r="B11" s="103"/>
      <c r="C11" s="71" t="s">
        <v>68</v>
      </c>
      <c r="D11" s="71" t="s">
        <v>69</v>
      </c>
      <c r="E11" s="71" t="s">
        <v>70</v>
      </c>
      <c r="F11" s="104"/>
      <c r="G11" s="80"/>
    </row>
    <row r="12" spans="1:8" ht="15.75" x14ac:dyDescent="0.25">
      <c r="A12" s="80"/>
      <c r="B12" s="103"/>
      <c r="C12" s="109">
        <v>1</v>
      </c>
      <c r="D12" s="109">
        <v>1</v>
      </c>
      <c r="E12" s="110">
        <f>C12*D12</f>
        <v>1</v>
      </c>
      <c r="F12" s="104"/>
      <c r="G12" s="80"/>
    </row>
    <row r="13" spans="1:8" ht="17.25" customHeight="1" x14ac:dyDescent="0.25">
      <c r="A13" s="80"/>
      <c r="B13" s="80"/>
      <c r="C13" s="80"/>
      <c r="D13" s="80"/>
      <c r="E13" s="80"/>
      <c r="F13" s="80"/>
      <c r="G13" s="80"/>
    </row>
    <row r="14" spans="1:8" ht="15.75" x14ac:dyDescent="0.25">
      <c r="A14" s="111"/>
      <c r="B14" s="112"/>
      <c r="C14" s="69"/>
      <c r="D14" s="69"/>
      <c r="E14" s="69"/>
      <c r="F14" s="69"/>
      <c r="G14" s="69"/>
      <c r="H14" s="72"/>
    </row>
    <row r="15" spans="1:8" ht="57" customHeight="1" x14ac:dyDescent="0.25">
      <c r="A15" s="107" t="s">
        <v>84</v>
      </c>
      <c r="B15" s="108" t="s">
        <v>89</v>
      </c>
      <c r="C15" s="196" t="s">
        <v>87</v>
      </c>
      <c r="D15" s="196"/>
      <c r="E15" s="196"/>
      <c r="F15" s="196"/>
      <c r="G15" s="196"/>
    </row>
    <row r="16" spans="1:8" ht="21.75" customHeight="1" x14ac:dyDescent="0.25">
      <c r="A16" s="111"/>
      <c r="B16" s="112"/>
      <c r="C16" s="69"/>
      <c r="D16" s="69"/>
      <c r="E16" s="69"/>
      <c r="F16" s="69"/>
      <c r="G16" s="69"/>
    </row>
    <row r="17" spans="1:7" s="70" customFormat="1" ht="21.75" customHeight="1" x14ac:dyDescent="0.25">
      <c r="A17" s="111"/>
      <c r="B17" s="112"/>
      <c r="C17" s="71" t="s">
        <v>95</v>
      </c>
      <c r="D17" s="71">
        <v>1</v>
      </c>
      <c r="E17" s="69"/>
      <c r="F17" s="69"/>
      <c r="G17" s="69"/>
    </row>
    <row r="18" spans="1:7" x14ac:dyDescent="0.25">
      <c r="A18" s="103"/>
      <c r="B18" s="104"/>
      <c r="C18" s="104"/>
      <c r="D18" s="104"/>
      <c r="E18" s="104"/>
      <c r="F18" s="104"/>
      <c r="G18" s="104"/>
    </row>
    <row r="19" spans="1:7" ht="44.25" customHeight="1" x14ac:dyDescent="0.25">
      <c r="A19" s="113"/>
      <c r="B19" s="187" t="str">
        <f>Orçamento!C12</f>
        <v>ESTRUTURAS</v>
      </c>
      <c r="C19" s="188"/>
      <c r="D19" s="188"/>
      <c r="E19" s="188"/>
      <c r="F19" s="188"/>
      <c r="G19" s="189"/>
    </row>
    <row r="20" spans="1:7" ht="78.75" customHeight="1" x14ac:dyDescent="0.25">
      <c r="A20" s="107" t="s">
        <v>65</v>
      </c>
      <c r="B20" s="114" t="str">
        <f>Orçamento!B13</f>
        <v>11.013.0070-B</v>
      </c>
      <c r="C20" s="190" t="str">
        <f>Orçamento!C13</f>
        <v>Concreto armado, fck=20MPa, incluindo materiais para 1,00m³ de concreto (importado de usina) adensado e colocado, 14,00m² de área moldada, formas e escoramento conforme itens 11.004.0022 e 11.004.0035, 60kg de aço CA-50, inclusive mão-de-obra para corte, dobragem, montagem e colocação nas formas</v>
      </c>
      <c r="D20" s="191"/>
      <c r="E20" s="191"/>
      <c r="F20" s="191"/>
      <c r="G20" s="192"/>
    </row>
    <row r="21" spans="1:7" x14ac:dyDescent="0.25">
      <c r="A21" s="80"/>
      <c r="B21" s="80"/>
      <c r="C21" s="80"/>
      <c r="D21" s="80"/>
      <c r="E21" s="80"/>
      <c r="F21" s="80"/>
      <c r="G21" s="80"/>
    </row>
    <row r="22" spans="1:7" ht="15.75" x14ac:dyDescent="0.25">
      <c r="A22" s="80"/>
      <c r="B22" s="80"/>
      <c r="C22" s="71" t="s">
        <v>68</v>
      </c>
      <c r="D22" s="71" t="s">
        <v>69</v>
      </c>
      <c r="E22" s="71" t="s">
        <v>71</v>
      </c>
      <c r="F22" s="110" t="s">
        <v>7</v>
      </c>
      <c r="G22" s="71" t="s">
        <v>72</v>
      </c>
    </row>
    <row r="23" spans="1:7" ht="15.75" x14ac:dyDescent="0.25">
      <c r="A23" s="80"/>
      <c r="B23" s="80"/>
      <c r="C23" s="109">
        <v>4.5</v>
      </c>
      <c r="D23" s="109">
        <v>0.1</v>
      </c>
      <c r="E23" s="109">
        <v>0.15</v>
      </c>
      <c r="F23" s="110">
        <v>2</v>
      </c>
      <c r="G23" s="109">
        <f>C23*D23*E23*F23</f>
        <v>0.13500000000000001</v>
      </c>
    </row>
    <row r="24" spans="1:7" x14ac:dyDescent="0.25">
      <c r="A24" s="80"/>
      <c r="B24" s="80"/>
      <c r="C24" s="80"/>
      <c r="D24" s="80"/>
      <c r="E24" s="80"/>
      <c r="F24" s="80"/>
      <c r="G24" s="80"/>
    </row>
    <row r="25" spans="1:7" x14ac:dyDescent="0.25">
      <c r="A25" s="113"/>
      <c r="B25" s="193" t="str">
        <f>Orçamento!C16</f>
        <v xml:space="preserve"> ESQUADRIAS DE PVC, FERRO, ALUMÍNIO OU MADEIRA, VIDRAÇAS E FERRAGENS</v>
      </c>
      <c r="C25" s="194"/>
      <c r="D25" s="194"/>
      <c r="E25" s="194"/>
      <c r="F25" s="194"/>
      <c r="G25" s="195"/>
    </row>
    <row r="26" spans="1:7" ht="29.25" customHeight="1" x14ac:dyDescent="0.25">
      <c r="A26" s="107" t="s">
        <v>66</v>
      </c>
      <c r="B26" s="108" t="s">
        <v>85</v>
      </c>
      <c r="C26" s="190" t="s">
        <v>86</v>
      </c>
      <c r="D26" s="191"/>
      <c r="E26" s="191"/>
      <c r="F26" s="191"/>
      <c r="G26" s="192"/>
    </row>
    <row r="27" spans="1:7" x14ac:dyDescent="0.25">
      <c r="A27" s="80"/>
      <c r="B27" s="80"/>
      <c r="C27" s="80"/>
      <c r="D27" s="80"/>
      <c r="E27" s="80"/>
      <c r="F27" s="80"/>
      <c r="G27" s="80"/>
    </row>
    <row r="28" spans="1:7" ht="15.75" x14ac:dyDescent="0.25">
      <c r="A28" s="80"/>
      <c r="B28" s="80"/>
      <c r="C28" s="115"/>
      <c r="D28" s="71" t="s">
        <v>68</v>
      </c>
      <c r="E28" s="106"/>
      <c r="F28" s="106"/>
      <c r="G28" s="80"/>
    </row>
    <row r="29" spans="1:7" ht="15.75" x14ac:dyDescent="0.25">
      <c r="A29" s="80"/>
      <c r="B29" s="80"/>
      <c r="C29" s="115" t="s">
        <v>90</v>
      </c>
      <c r="D29" s="109">
        <f>4.5*2</f>
        <v>9</v>
      </c>
      <c r="E29" s="106"/>
      <c r="F29" s="106"/>
      <c r="G29" s="80"/>
    </row>
    <row r="30" spans="1:7" ht="15.75" x14ac:dyDescent="0.25">
      <c r="A30" s="80"/>
      <c r="B30" s="80"/>
      <c r="C30" s="115" t="s">
        <v>91</v>
      </c>
      <c r="D30" s="109">
        <v>23.5</v>
      </c>
      <c r="E30" s="106"/>
      <c r="F30" s="106"/>
      <c r="G30" s="80"/>
    </row>
    <row r="31" spans="1:7" ht="15.75" x14ac:dyDescent="0.25">
      <c r="A31" s="80"/>
      <c r="B31" s="80"/>
      <c r="C31" s="116" t="s">
        <v>79</v>
      </c>
      <c r="D31" s="117">
        <f>SUM(D29:D30)</f>
        <v>32.5</v>
      </c>
      <c r="E31" s="118"/>
      <c r="F31" s="106"/>
      <c r="G31" s="80"/>
    </row>
    <row r="32" spans="1:7" x14ac:dyDescent="0.25">
      <c r="A32" s="80"/>
      <c r="B32" s="80"/>
      <c r="C32" s="80"/>
      <c r="D32" s="80"/>
      <c r="E32" s="80"/>
      <c r="F32" s="80"/>
      <c r="G32" s="80"/>
    </row>
    <row r="33" spans="1:9" ht="15.75" x14ac:dyDescent="0.25">
      <c r="A33" s="113"/>
      <c r="B33" s="187" t="e">
        <f>Orçamento!#REF!</f>
        <v>#REF!</v>
      </c>
      <c r="C33" s="188"/>
      <c r="D33" s="188"/>
      <c r="E33" s="188"/>
      <c r="F33" s="188"/>
      <c r="G33" s="189"/>
    </row>
    <row r="34" spans="1:9" ht="49.5" customHeight="1" x14ac:dyDescent="0.25">
      <c r="A34" s="107" t="s">
        <v>67</v>
      </c>
      <c r="B34" s="114" t="e">
        <f>Orçamento!#REF!</f>
        <v>#REF!</v>
      </c>
      <c r="C34" s="190" t="e">
        <f>Orçamento!#REF!</f>
        <v>#REF!</v>
      </c>
      <c r="D34" s="191"/>
      <c r="E34" s="191"/>
      <c r="F34" s="191"/>
      <c r="G34" s="192"/>
    </row>
    <row r="35" spans="1:9" x14ac:dyDescent="0.25">
      <c r="A35" s="80"/>
      <c r="B35" s="80"/>
      <c r="C35" s="80"/>
      <c r="D35" s="80"/>
      <c r="E35" s="80"/>
      <c r="F35" s="80"/>
      <c r="G35" s="80"/>
    </row>
    <row r="36" spans="1:9" ht="45" customHeight="1" x14ac:dyDescent="0.25">
      <c r="A36" s="80"/>
      <c r="B36" s="80"/>
      <c r="C36" s="80"/>
      <c r="D36" s="119" t="s">
        <v>92</v>
      </c>
      <c r="E36" s="119" t="s">
        <v>93</v>
      </c>
      <c r="F36" s="120" t="s">
        <v>94</v>
      </c>
      <c r="G36" s="119" t="s">
        <v>70</v>
      </c>
      <c r="H36" s="29"/>
    </row>
    <row r="37" spans="1:9" ht="15.75" x14ac:dyDescent="0.25">
      <c r="A37" s="80"/>
      <c r="B37" s="80"/>
      <c r="C37" s="115" t="s">
        <v>90</v>
      </c>
      <c r="D37" s="109">
        <f>2*PI()*0.381</f>
        <v>2.3938936020354222</v>
      </c>
      <c r="E37" s="109">
        <v>9</v>
      </c>
      <c r="F37" s="109">
        <f>3.5*E37</f>
        <v>31.5</v>
      </c>
      <c r="G37" s="109">
        <f>F37*D37</f>
        <v>75.407648464115795</v>
      </c>
      <c r="H37" s="22"/>
    </row>
    <row r="38" spans="1:9" ht="15.75" x14ac:dyDescent="0.25">
      <c r="A38" s="80"/>
      <c r="B38" s="80"/>
      <c r="C38" s="115" t="s">
        <v>91</v>
      </c>
      <c r="D38" s="109">
        <f>2*PI()*0.381</f>
        <v>2.3938936020354222</v>
      </c>
      <c r="E38" s="109">
        <v>23.5</v>
      </c>
      <c r="F38" s="109">
        <f>3.5*E38</f>
        <v>82.25</v>
      </c>
      <c r="G38" s="109">
        <f>F38*D38</f>
        <v>196.89774876741347</v>
      </c>
    </row>
    <row r="39" spans="1:9" ht="15.75" x14ac:dyDescent="0.25">
      <c r="A39" s="80"/>
      <c r="B39" s="111"/>
      <c r="C39" s="197" t="s">
        <v>79</v>
      </c>
      <c r="D39" s="198"/>
      <c r="E39" s="198"/>
      <c r="F39" s="199"/>
      <c r="G39" s="68">
        <f>SUM(G37:G38)</f>
        <v>272.30539723152924</v>
      </c>
      <c r="H39" s="66"/>
      <c r="I39" s="66"/>
    </row>
    <row r="40" spans="1:9" x14ac:dyDescent="0.25">
      <c r="A40" s="30"/>
      <c r="B40" s="30"/>
      <c r="C40" s="30"/>
      <c r="D40" s="30"/>
      <c r="E40" s="30"/>
      <c r="F40" s="30"/>
      <c r="G40" s="30"/>
    </row>
    <row r="41" spans="1:9" ht="34.5" customHeight="1" x14ac:dyDescent="0.25">
      <c r="A41" s="30"/>
      <c r="B41" s="30"/>
      <c r="C41" s="62"/>
      <c r="D41" s="62"/>
      <c r="E41" s="62"/>
      <c r="F41" s="22"/>
      <c r="G41" s="30"/>
    </row>
    <row r="42" spans="1:9" ht="15.75" x14ac:dyDescent="0.25">
      <c r="A42" s="30"/>
      <c r="B42" s="30"/>
      <c r="C42" s="21"/>
      <c r="D42" s="21"/>
      <c r="E42" s="21"/>
      <c r="F42" s="22"/>
      <c r="G42" s="30"/>
    </row>
    <row r="43" spans="1:9" x14ac:dyDescent="0.25">
      <c r="A43" s="30"/>
      <c r="B43" s="30"/>
      <c r="C43" s="30"/>
      <c r="D43" s="30"/>
      <c r="E43" s="30"/>
      <c r="F43" s="30"/>
      <c r="G43" s="30"/>
    </row>
    <row r="44" spans="1:9" ht="15.75" x14ac:dyDescent="0.25">
      <c r="A44" s="32"/>
      <c r="B44" s="33"/>
      <c r="C44" s="186"/>
      <c r="D44" s="186"/>
      <c r="E44" s="186"/>
      <c r="F44" s="186"/>
      <c r="G44" s="186"/>
    </row>
    <row r="45" spans="1:9" x14ac:dyDescent="0.25">
      <c r="A45" s="30"/>
      <c r="B45" s="30"/>
      <c r="C45" s="30"/>
      <c r="D45" s="30"/>
      <c r="E45" s="30"/>
      <c r="F45" s="30"/>
      <c r="G45" s="30"/>
    </row>
    <row r="46" spans="1:9" ht="15.75" x14ac:dyDescent="0.25">
      <c r="A46" s="30"/>
      <c r="B46" s="30"/>
      <c r="C46" s="62"/>
      <c r="D46" s="62"/>
      <c r="E46" s="62"/>
      <c r="F46" s="30"/>
      <c r="G46" s="30"/>
    </row>
    <row r="47" spans="1:9" ht="15.75" x14ac:dyDescent="0.25">
      <c r="A47" s="30"/>
      <c r="B47" s="30"/>
      <c r="C47" s="21"/>
      <c r="D47" s="21"/>
      <c r="E47" s="21"/>
      <c r="F47" s="22"/>
      <c r="G47" s="30"/>
    </row>
    <row r="48" spans="1:9" x14ac:dyDescent="0.25">
      <c r="A48" s="30"/>
      <c r="B48" s="30"/>
      <c r="C48" s="30"/>
      <c r="D48" s="30"/>
      <c r="E48" s="30"/>
      <c r="F48" s="30"/>
      <c r="G48" s="30"/>
    </row>
    <row r="49" spans="1:8" ht="15.75" x14ac:dyDescent="0.25">
      <c r="A49" s="30"/>
      <c r="B49" s="30"/>
      <c r="C49" s="62"/>
      <c r="D49" s="62"/>
      <c r="E49" s="62"/>
      <c r="F49" s="29"/>
      <c r="G49" s="30"/>
    </row>
    <row r="50" spans="1:8" ht="15.75" x14ac:dyDescent="0.25">
      <c r="A50" s="30"/>
      <c r="B50" s="30"/>
      <c r="C50" s="21"/>
      <c r="D50" s="21"/>
      <c r="E50" s="21"/>
      <c r="F50" s="37"/>
      <c r="G50" s="30"/>
    </row>
    <row r="51" spans="1:8" x14ac:dyDescent="0.25">
      <c r="A51" s="30"/>
      <c r="B51" s="30"/>
      <c r="C51" s="30"/>
      <c r="D51" s="30"/>
      <c r="E51" s="30"/>
      <c r="F51" s="30"/>
      <c r="G51" s="30"/>
    </row>
    <row r="52" spans="1:8" ht="45.75" customHeight="1" x14ac:dyDescent="0.25">
      <c r="A52" s="30"/>
      <c r="B52" s="30"/>
      <c r="C52" s="22"/>
      <c r="D52" s="22"/>
      <c r="E52" s="22"/>
      <c r="F52" s="30"/>
      <c r="G52" s="30"/>
    </row>
    <row r="53" spans="1:8" x14ac:dyDescent="0.25">
      <c r="A53" s="30"/>
      <c r="B53" s="30"/>
      <c r="C53" s="63"/>
      <c r="D53" s="37"/>
      <c r="E53" s="37"/>
      <c r="F53" s="30"/>
      <c r="G53" s="30"/>
    </row>
    <row r="54" spans="1:8" x14ac:dyDescent="0.25">
      <c r="A54" s="30"/>
      <c r="B54" s="30"/>
      <c r="C54" s="30"/>
      <c r="D54" s="30"/>
      <c r="E54" s="30"/>
      <c r="F54" s="30"/>
      <c r="G54" s="30"/>
    </row>
    <row r="55" spans="1:8" ht="15.75" x14ac:dyDescent="0.25">
      <c r="A55" s="32"/>
      <c r="B55" s="33"/>
      <c r="C55" s="186"/>
      <c r="D55" s="186"/>
      <c r="E55" s="186"/>
      <c r="F55" s="186"/>
      <c r="G55" s="186"/>
    </row>
    <row r="56" spans="1:8" x14ac:dyDescent="0.25">
      <c r="A56" s="30"/>
      <c r="B56" s="30"/>
      <c r="C56" s="30"/>
      <c r="D56" s="30"/>
      <c r="E56" s="30"/>
      <c r="F56" s="30"/>
      <c r="G56" s="30"/>
    </row>
    <row r="57" spans="1:8" ht="15.75" x14ac:dyDescent="0.25">
      <c r="A57" s="30"/>
      <c r="B57" s="30"/>
      <c r="C57" s="62"/>
      <c r="D57" s="62"/>
      <c r="E57" s="62"/>
      <c r="F57" s="29"/>
      <c r="G57" s="30"/>
    </row>
    <row r="58" spans="1:8" ht="15.75" x14ac:dyDescent="0.25">
      <c r="A58" s="30"/>
      <c r="B58" s="30"/>
      <c r="C58" s="21"/>
      <c r="D58" s="21"/>
      <c r="E58" s="21"/>
      <c r="F58" s="37"/>
      <c r="G58" s="30"/>
    </row>
    <row r="59" spans="1:8" ht="15.75" x14ac:dyDescent="0.25">
      <c r="A59" s="30"/>
      <c r="B59" s="37"/>
      <c r="C59" s="37"/>
      <c r="D59" s="37"/>
      <c r="E59" s="37"/>
      <c r="F59" s="37"/>
      <c r="G59" s="30"/>
      <c r="H59" s="35"/>
    </row>
    <row r="60" spans="1:8" ht="15.75" customHeight="1" x14ac:dyDescent="0.25">
      <c r="A60" s="30"/>
      <c r="B60" s="37"/>
      <c r="C60" s="37"/>
      <c r="D60" s="37"/>
      <c r="E60" s="37"/>
      <c r="F60" s="37"/>
      <c r="G60" s="30"/>
      <c r="H60" s="34"/>
    </row>
    <row r="61" spans="1:8" ht="29.25" customHeight="1" x14ac:dyDescent="0.25">
      <c r="A61" s="30"/>
      <c r="B61" s="30"/>
      <c r="C61" s="200"/>
      <c r="D61" s="200"/>
      <c r="E61" s="200"/>
      <c r="F61" s="37"/>
      <c r="G61" s="30"/>
    </row>
    <row r="62" spans="1:8" ht="15.75" x14ac:dyDescent="0.25">
      <c r="A62" s="30"/>
      <c r="B62" s="31"/>
      <c r="C62" s="35"/>
      <c r="D62" s="35"/>
      <c r="E62" s="35"/>
      <c r="F62" s="35"/>
      <c r="G62" s="35"/>
    </row>
    <row r="63" spans="1:8" ht="29.25" customHeight="1" x14ac:dyDescent="0.25">
      <c r="A63" s="31"/>
      <c r="B63" s="204"/>
      <c r="C63" s="204"/>
      <c r="D63" s="204"/>
      <c r="E63" s="204"/>
      <c r="F63" s="204"/>
      <c r="G63" s="204"/>
    </row>
    <row r="64" spans="1:8" ht="15.75" x14ac:dyDescent="0.25">
      <c r="A64" s="32"/>
      <c r="B64" s="33"/>
      <c r="C64" s="186"/>
      <c r="D64" s="186"/>
      <c r="E64" s="186"/>
      <c r="F64" s="186"/>
      <c r="G64" s="186"/>
    </row>
    <row r="65" spans="1:7" ht="18" customHeight="1" x14ac:dyDescent="0.25">
      <c r="A65" s="32"/>
      <c r="B65" s="33"/>
      <c r="C65" s="36"/>
      <c r="D65" s="36"/>
      <c r="E65" s="36"/>
      <c r="F65" s="36"/>
      <c r="G65" s="36"/>
    </row>
    <row r="66" spans="1:7" ht="18" customHeight="1" x14ac:dyDescent="0.25">
      <c r="A66" s="32"/>
      <c r="B66" s="33"/>
      <c r="C66" s="186"/>
      <c r="D66" s="186"/>
      <c r="E66" s="186"/>
      <c r="F66" s="186"/>
      <c r="G66" s="36"/>
    </row>
    <row r="67" spans="1:7" ht="18" customHeight="1" x14ac:dyDescent="0.25">
      <c r="A67" s="32"/>
      <c r="B67" s="33"/>
      <c r="C67" s="36"/>
      <c r="D67" s="36"/>
      <c r="E67" s="36"/>
      <c r="F67" s="36"/>
      <c r="G67" s="36"/>
    </row>
    <row r="68" spans="1:7" ht="18" customHeight="1" x14ac:dyDescent="0.25">
      <c r="A68" s="32"/>
      <c r="B68" s="33"/>
      <c r="C68" s="202"/>
      <c r="D68" s="202"/>
      <c r="E68" s="202"/>
      <c r="F68" s="55"/>
      <c r="G68" s="55"/>
    </row>
    <row r="69" spans="1:7" ht="18" customHeight="1" x14ac:dyDescent="0.25">
      <c r="A69" s="32"/>
      <c r="B69" s="33"/>
      <c r="C69" s="36"/>
      <c r="D69" s="36"/>
      <c r="E69" s="36"/>
      <c r="F69" s="36"/>
      <c r="G69" s="36"/>
    </row>
    <row r="70" spans="1:7" ht="18" customHeight="1" x14ac:dyDescent="0.25">
      <c r="A70" s="32"/>
      <c r="B70" s="33"/>
      <c r="C70" s="36"/>
      <c r="D70" s="36"/>
      <c r="E70" s="36"/>
      <c r="F70" s="36"/>
      <c r="G70" s="36"/>
    </row>
    <row r="71" spans="1:7" ht="18" customHeight="1" x14ac:dyDescent="0.25">
      <c r="A71" s="32"/>
      <c r="B71" s="33"/>
      <c r="C71" s="36"/>
      <c r="D71" s="54"/>
      <c r="E71" s="54"/>
      <c r="F71" s="36"/>
      <c r="G71" s="36"/>
    </row>
    <row r="72" spans="1:7" ht="18" customHeight="1" x14ac:dyDescent="0.25">
      <c r="A72" s="32"/>
      <c r="B72" s="33"/>
      <c r="C72" s="36"/>
      <c r="D72" s="36"/>
      <c r="E72" s="36"/>
      <c r="F72" s="36"/>
      <c r="G72" s="36"/>
    </row>
    <row r="73" spans="1:7" ht="18" customHeight="1" x14ac:dyDescent="0.25">
      <c r="A73" s="32"/>
      <c r="B73" s="33"/>
      <c r="C73" s="202"/>
      <c r="D73" s="202"/>
      <c r="E73" s="202"/>
      <c r="F73" s="36"/>
      <c r="G73" s="36"/>
    </row>
    <row r="74" spans="1:7" ht="18" customHeight="1" x14ac:dyDescent="0.25">
      <c r="A74" s="32"/>
      <c r="B74" s="33"/>
      <c r="C74" s="36"/>
      <c r="D74" s="36"/>
      <c r="E74" s="36"/>
      <c r="F74" s="36"/>
      <c r="G74" s="36"/>
    </row>
    <row r="75" spans="1:7" ht="15.75" x14ac:dyDescent="0.25">
      <c r="A75" s="32"/>
      <c r="B75" s="33"/>
      <c r="C75" s="36"/>
      <c r="D75" s="36"/>
      <c r="E75" s="36"/>
      <c r="F75" s="36"/>
      <c r="G75" s="36"/>
    </row>
    <row r="76" spans="1:7" ht="15.75" x14ac:dyDescent="0.25">
      <c r="A76" s="32"/>
      <c r="B76" s="33"/>
      <c r="C76" s="36"/>
      <c r="D76" s="54"/>
      <c r="E76" s="54"/>
      <c r="F76" s="36"/>
      <c r="G76" s="36"/>
    </row>
    <row r="77" spans="1:7" ht="15.75" x14ac:dyDescent="0.25">
      <c r="A77" s="32"/>
      <c r="B77" s="33"/>
      <c r="C77" s="36"/>
      <c r="D77" s="54"/>
      <c r="E77" s="54"/>
      <c r="F77" s="36"/>
      <c r="G77" s="36"/>
    </row>
    <row r="78" spans="1:7" ht="15.75" x14ac:dyDescent="0.25">
      <c r="A78" s="32"/>
      <c r="B78" s="33"/>
      <c r="C78" s="202"/>
      <c r="D78" s="202"/>
      <c r="E78" s="202"/>
      <c r="F78" s="36"/>
      <c r="G78" s="36"/>
    </row>
    <row r="79" spans="1:7" ht="15.75" x14ac:dyDescent="0.25">
      <c r="A79" s="30"/>
      <c r="B79" s="30"/>
      <c r="C79" s="30"/>
      <c r="D79" s="30"/>
      <c r="E79" s="30"/>
      <c r="F79" s="29"/>
      <c r="G79" s="30"/>
    </row>
    <row r="80" spans="1:7" ht="15.75" x14ac:dyDescent="0.25">
      <c r="A80" s="30"/>
      <c r="B80" s="30"/>
      <c r="C80" s="36"/>
      <c r="D80" s="36"/>
      <c r="E80" s="36"/>
      <c r="F80" s="37"/>
      <c r="G80" s="30"/>
    </row>
    <row r="81" spans="1:7" ht="30.75" customHeight="1" x14ac:dyDescent="0.25">
      <c r="A81" s="30"/>
      <c r="B81" s="30"/>
      <c r="C81" s="36"/>
      <c r="D81" s="54"/>
      <c r="E81" s="54"/>
      <c r="F81" s="30"/>
      <c r="G81" s="30"/>
    </row>
    <row r="82" spans="1:7" x14ac:dyDescent="0.25">
      <c r="A82" s="30"/>
      <c r="B82" s="30"/>
      <c r="C82" s="30"/>
      <c r="D82" s="30"/>
      <c r="E82" s="30"/>
      <c r="F82" s="30"/>
      <c r="G82" s="30"/>
    </row>
    <row r="83" spans="1:7" x14ac:dyDescent="0.25">
      <c r="A83" s="30"/>
      <c r="B83" s="30"/>
      <c r="C83" s="30"/>
      <c r="D83" s="30"/>
      <c r="E83" s="30"/>
      <c r="F83" s="30"/>
      <c r="G83" s="30"/>
    </row>
    <row r="84" spans="1:7" ht="15.75" x14ac:dyDescent="0.25">
      <c r="A84" s="30"/>
      <c r="B84" s="55"/>
      <c r="C84" s="203"/>
      <c r="D84" s="203"/>
      <c r="E84" s="203"/>
      <c r="F84" s="55"/>
      <c r="G84" s="30"/>
    </row>
    <row r="85" spans="1:7" x14ac:dyDescent="0.25">
      <c r="A85" s="30"/>
      <c r="B85" s="30"/>
      <c r="C85" s="30"/>
      <c r="D85" s="30"/>
      <c r="E85" s="30"/>
      <c r="F85" s="30"/>
      <c r="G85" s="30"/>
    </row>
    <row r="86" spans="1:7" ht="15.75" x14ac:dyDescent="0.25">
      <c r="A86" s="30"/>
      <c r="B86" s="30"/>
      <c r="C86" s="55"/>
      <c r="D86" s="30"/>
      <c r="E86" s="30"/>
      <c r="F86" s="30"/>
      <c r="G86" s="30"/>
    </row>
    <row r="87" spans="1:7" x14ac:dyDescent="0.25">
      <c r="A87" s="30"/>
      <c r="B87" s="30"/>
      <c r="C87" s="30"/>
      <c r="D87" s="30"/>
      <c r="E87" s="30"/>
      <c r="F87" s="30"/>
      <c r="G87" s="30"/>
    </row>
    <row r="88" spans="1:7" ht="15.75" x14ac:dyDescent="0.25">
      <c r="A88" s="30"/>
      <c r="B88" s="30"/>
      <c r="C88" s="36"/>
      <c r="D88" s="36"/>
      <c r="E88" s="36"/>
      <c r="F88" s="30"/>
      <c r="G88" s="30"/>
    </row>
    <row r="89" spans="1:7" ht="15.75" x14ac:dyDescent="0.25">
      <c r="A89" s="30"/>
      <c r="B89" s="30"/>
      <c r="C89" s="36"/>
      <c r="D89" s="54"/>
      <c r="E89" s="54"/>
      <c r="F89" s="30"/>
      <c r="G89" s="30"/>
    </row>
    <row r="90" spans="1:7" x14ac:dyDescent="0.25">
      <c r="A90" s="30"/>
      <c r="B90" s="30"/>
      <c r="C90" s="30"/>
      <c r="D90" s="30"/>
      <c r="E90" s="30"/>
      <c r="F90" s="30"/>
      <c r="G90" s="30"/>
    </row>
    <row r="91" spans="1:7" ht="15.75" x14ac:dyDescent="0.25">
      <c r="A91" s="30"/>
      <c r="B91" s="30"/>
      <c r="C91" s="64"/>
      <c r="D91" s="60"/>
      <c r="E91" s="30"/>
      <c r="F91" s="30"/>
      <c r="G91" s="30"/>
    </row>
    <row r="92" spans="1:7" ht="15.75" x14ac:dyDescent="0.25">
      <c r="A92" s="30"/>
      <c r="B92" s="30"/>
      <c r="C92" s="22"/>
      <c r="D92" s="60"/>
      <c r="E92" s="30"/>
      <c r="F92" s="30"/>
      <c r="G92" s="30"/>
    </row>
    <row r="93" spans="1:7" x14ac:dyDescent="0.25">
      <c r="A93" s="30"/>
      <c r="B93" s="30"/>
      <c r="C93" s="30"/>
      <c r="D93" s="30"/>
      <c r="E93" s="30"/>
      <c r="F93" s="30"/>
      <c r="G93" s="30"/>
    </row>
    <row r="94" spans="1:7" ht="15.75" x14ac:dyDescent="0.25">
      <c r="A94" s="30"/>
      <c r="B94" s="30"/>
      <c r="C94" s="65"/>
      <c r="D94" s="201"/>
      <c r="E94" s="201"/>
      <c r="F94" s="30"/>
      <c r="G94" s="30"/>
    </row>
    <row r="95" spans="1:7" x14ac:dyDescent="0.25">
      <c r="A95" s="30"/>
      <c r="B95" s="30"/>
      <c r="C95" s="30"/>
      <c r="D95" s="30"/>
      <c r="E95" s="30"/>
      <c r="F95" s="30"/>
      <c r="G95" s="30"/>
    </row>
    <row r="96" spans="1:7" ht="15.75" x14ac:dyDescent="0.25">
      <c r="A96" s="30"/>
      <c r="B96" s="30"/>
      <c r="C96" s="62"/>
      <c r="D96" s="62"/>
      <c r="E96" s="62"/>
      <c r="F96" s="30"/>
      <c r="G96" s="30"/>
    </row>
    <row r="97" spans="1:7" ht="15.75" x14ac:dyDescent="0.25">
      <c r="A97" s="30"/>
      <c r="B97" s="30"/>
      <c r="C97" s="21"/>
      <c r="D97" s="21"/>
      <c r="E97" s="21"/>
      <c r="F97" s="30"/>
      <c r="G97" s="30"/>
    </row>
    <row r="98" spans="1:7" x14ac:dyDescent="0.25">
      <c r="A98" s="30"/>
      <c r="B98" s="30"/>
      <c r="C98" s="30"/>
      <c r="D98" s="30"/>
      <c r="E98" s="30"/>
      <c r="F98" s="30"/>
      <c r="G98" s="30"/>
    </row>
    <row r="99" spans="1:7" x14ac:dyDescent="0.25">
      <c r="A99" s="30"/>
      <c r="B99" s="30"/>
      <c r="C99" s="30"/>
      <c r="D99" s="30"/>
      <c r="E99" s="30"/>
      <c r="F99" s="30"/>
      <c r="G99" s="30"/>
    </row>
    <row r="100" spans="1:7" x14ac:dyDescent="0.25">
      <c r="A100" s="30"/>
      <c r="B100" s="30"/>
      <c r="C100" s="30"/>
      <c r="D100" s="30"/>
      <c r="E100" s="30"/>
      <c r="F100" s="30"/>
      <c r="G100" s="30"/>
    </row>
  </sheetData>
  <mergeCells count="21">
    <mergeCell ref="C61:E61"/>
    <mergeCell ref="D94:E94"/>
    <mergeCell ref="C78:E78"/>
    <mergeCell ref="C84:E84"/>
    <mergeCell ref="C73:E73"/>
    <mergeCell ref="C66:F66"/>
    <mergeCell ref="C68:E68"/>
    <mergeCell ref="C64:G64"/>
    <mergeCell ref="B63:G63"/>
    <mergeCell ref="B7:G7"/>
    <mergeCell ref="C44:G44"/>
    <mergeCell ref="C55:G55"/>
    <mergeCell ref="B33:G33"/>
    <mergeCell ref="C34:G34"/>
    <mergeCell ref="B19:G19"/>
    <mergeCell ref="C20:G20"/>
    <mergeCell ref="B25:G25"/>
    <mergeCell ref="C26:G26"/>
    <mergeCell ref="C9:G9"/>
    <mergeCell ref="C15:G15"/>
    <mergeCell ref="C39:F39"/>
  </mergeCells>
  <pageMargins left="0.51181102362204722" right="0.51181102362204722" top="0.78740157480314965" bottom="0.78740157480314965" header="0.31496062992125984" footer="0.31496062992125984"/>
  <pageSetup scale="80" orientation="portrait" r:id="rId1"/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view="pageBreakPreview" zoomScaleNormal="100" zoomScaleSheetLayoutView="100" workbookViewId="0">
      <selection activeCell="J14" sqref="J14"/>
    </sheetView>
  </sheetViews>
  <sheetFormatPr defaultRowHeight="15.75" x14ac:dyDescent="0.25"/>
  <cols>
    <col min="1" max="1" width="5.85546875" style="10" customWidth="1"/>
    <col min="2" max="2" width="42.85546875" style="10" customWidth="1"/>
    <col min="3" max="3" width="14.28515625" style="10" customWidth="1"/>
    <col min="4" max="4" width="11.140625" style="10" customWidth="1"/>
    <col min="5" max="5" width="12.28515625" style="10" customWidth="1"/>
    <col min="6" max="6" width="13.28515625" style="10" customWidth="1"/>
    <col min="7" max="7" width="13.85546875" style="10" customWidth="1"/>
    <col min="8" max="8" width="13.42578125" style="10" customWidth="1"/>
    <col min="9" max="16384" width="9.140625" style="10"/>
  </cols>
  <sheetData>
    <row r="1" spans="1:13" ht="18.75" x14ac:dyDescent="0.3">
      <c r="A1" s="73" t="s">
        <v>0</v>
      </c>
      <c r="B1" s="74"/>
      <c r="C1" s="75"/>
      <c r="D1" s="121"/>
      <c r="E1" s="122"/>
      <c r="F1" s="122"/>
      <c r="G1" s="122"/>
      <c r="H1" s="122"/>
    </row>
    <row r="2" spans="1:13" ht="18.75" x14ac:dyDescent="0.3">
      <c r="A2" s="81" t="s">
        <v>73</v>
      </c>
      <c r="B2" s="82"/>
      <c r="C2" s="83"/>
      <c r="D2" s="121"/>
      <c r="E2" s="122"/>
      <c r="F2" s="122"/>
      <c r="G2" s="122"/>
      <c r="H2" s="122"/>
    </row>
    <row r="3" spans="1:13" ht="18.75" x14ac:dyDescent="0.3">
      <c r="A3" s="81" t="s">
        <v>97</v>
      </c>
      <c r="B3" s="82"/>
      <c r="C3" s="83"/>
      <c r="D3" s="121"/>
      <c r="E3" s="122"/>
      <c r="F3" s="122"/>
      <c r="G3" s="122"/>
      <c r="H3" s="122"/>
    </row>
    <row r="4" spans="1:13" ht="18.75" x14ac:dyDescent="0.3">
      <c r="A4" s="81" t="s">
        <v>96</v>
      </c>
      <c r="B4" s="82"/>
      <c r="C4" s="83"/>
      <c r="D4" s="121"/>
      <c r="E4" s="122"/>
      <c r="F4" s="122"/>
      <c r="G4" s="122"/>
      <c r="H4" s="122"/>
    </row>
    <row r="5" spans="1:13" ht="18.75" x14ac:dyDescent="0.3">
      <c r="A5" s="84" t="s">
        <v>110</v>
      </c>
      <c r="B5" s="85"/>
      <c r="C5" s="86" t="s">
        <v>111</v>
      </c>
      <c r="D5" s="121"/>
      <c r="E5" s="122"/>
      <c r="F5" s="122"/>
      <c r="G5" s="122"/>
      <c r="H5" s="122"/>
    </row>
    <row r="6" spans="1:13" ht="18.75" x14ac:dyDescent="0.3">
      <c r="A6" s="84" t="s">
        <v>112</v>
      </c>
      <c r="B6" s="121"/>
      <c r="C6" s="121"/>
      <c r="D6" s="121"/>
      <c r="E6" s="122"/>
      <c r="F6" s="122"/>
      <c r="G6" s="122"/>
      <c r="H6" s="122"/>
    </row>
    <row r="7" spans="1:13" x14ac:dyDescent="0.25">
      <c r="A7" s="122"/>
      <c r="B7" s="122"/>
      <c r="C7" s="122"/>
      <c r="D7" s="122"/>
      <c r="E7" s="122"/>
      <c r="F7" s="122"/>
      <c r="G7" s="122"/>
      <c r="H7" s="122"/>
    </row>
    <row r="8" spans="1:13" ht="31.5" x14ac:dyDescent="0.25">
      <c r="A8" s="107" t="s">
        <v>2</v>
      </c>
      <c r="B8" s="123" t="s">
        <v>4</v>
      </c>
      <c r="C8" s="124" t="s">
        <v>74</v>
      </c>
      <c r="D8" s="124" t="s">
        <v>75</v>
      </c>
      <c r="E8" s="125" t="s">
        <v>114</v>
      </c>
      <c r="F8" s="125" t="s">
        <v>115</v>
      </c>
      <c r="G8" s="125" t="s">
        <v>116</v>
      </c>
      <c r="H8" s="125" t="s">
        <v>117</v>
      </c>
      <c r="I8" s="58"/>
      <c r="J8" s="58"/>
      <c r="K8" s="57"/>
      <c r="L8" s="57"/>
      <c r="M8" s="59"/>
    </row>
    <row r="9" spans="1:13" x14ac:dyDescent="0.25">
      <c r="A9" s="126">
        <v>1</v>
      </c>
      <c r="B9" s="127" t="str">
        <f>Orçamento!C8</f>
        <v>SERVIÇOS COMPLEMENTARES</v>
      </c>
      <c r="C9" s="128">
        <f>Orçamento!G11</f>
        <v>0</v>
      </c>
      <c r="D9" s="129" t="e">
        <f>C9/C13</f>
        <v>#DIV/0!</v>
      </c>
      <c r="E9" s="128">
        <f>C9</f>
        <v>0</v>
      </c>
      <c r="F9" s="130" t="s">
        <v>118</v>
      </c>
      <c r="G9" s="130" t="s">
        <v>118</v>
      </c>
      <c r="H9" s="130" t="s">
        <v>118</v>
      </c>
      <c r="I9" s="59"/>
      <c r="J9" s="59"/>
      <c r="K9" s="59"/>
      <c r="L9" s="59"/>
      <c r="M9" s="59"/>
    </row>
    <row r="10" spans="1:13" x14ac:dyDescent="0.25">
      <c r="A10" s="126">
        <v>2</v>
      </c>
      <c r="B10" s="131" t="str">
        <f>Orçamento!C12</f>
        <v>ESTRUTURAS</v>
      </c>
      <c r="C10" s="128">
        <f>Orçamento!G15</f>
        <v>0</v>
      </c>
      <c r="D10" s="129" t="e">
        <f>C10/C13</f>
        <v>#DIV/0!</v>
      </c>
      <c r="E10" s="128">
        <f>C10/2</f>
        <v>0</v>
      </c>
      <c r="F10" s="128">
        <f>C10/2</f>
        <v>0</v>
      </c>
      <c r="G10" s="128" t="s">
        <v>118</v>
      </c>
      <c r="H10" s="128" t="s">
        <v>118</v>
      </c>
      <c r="I10" s="59"/>
      <c r="J10" s="59"/>
      <c r="K10" s="59"/>
      <c r="L10" s="59"/>
      <c r="M10" s="59"/>
    </row>
    <row r="11" spans="1:13" ht="47.25" x14ac:dyDescent="0.25">
      <c r="A11" s="126">
        <v>3</v>
      </c>
      <c r="B11" s="131" t="str">
        <f>Orçamento!C16</f>
        <v xml:space="preserve"> ESQUADRIAS DE PVC, FERRO, ALUMÍNIO OU MADEIRA, VIDRAÇAS E FERRAGENS</v>
      </c>
      <c r="C11" s="128">
        <f>Orçamento!G18</f>
        <v>0</v>
      </c>
      <c r="D11" s="129" t="e">
        <f>C11/C13</f>
        <v>#DIV/0!</v>
      </c>
      <c r="E11" s="128" t="s">
        <v>118</v>
      </c>
      <c r="F11" s="128">
        <f>C$11/3</f>
        <v>0</v>
      </c>
      <c r="G11" s="128">
        <f>C$11/3</f>
        <v>0</v>
      </c>
      <c r="H11" s="128">
        <f>C$11/3</f>
        <v>0</v>
      </c>
      <c r="I11" s="59"/>
      <c r="J11" s="59"/>
      <c r="K11" s="59"/>
      <c r="L11" s="59"/>
      <c r="M11" s="59"/>
    </row>
    <row r="12" spans="1:13" x14ac:dyDescent="0.25">
      <c r="A12" s="132"/>
      <c r="B12" s="133" t="s">
        <v>113</v>
      </c>
      <c r="C12" s="130">
        <f>Orçamento!G20</f>
        <v>0</v>
      </c>
      <c r="D12" s="129" t="e">
        <f>C12/C13</f>
        <v>#DIV/0!</v>
      </c>
      <c r="E12" s="128">
        <f>C$12/4</f>
        <v>0</v>
      </c>
      <c r="F12" s="128">
        <f>C$12/4</f>
        <v>0</v>
      </c>
      <c r="G12" s="128">
        <f>C$12/4</f>
        <v>0</v>
      </c>
      <c r="H12" s="128">
        <f>C$12/4</f>
        <v>0</v>
      </c>
      <c r="I12" s="59"/>
      <c r="J12" s="59"/>
      <c r="K12" s="59"/>
      <c r="L12" s="59"/>
      <c r="M12" s="59"/>
    </row>
    <row r="13" spans="1:13" x14ac:dyDescent="0.25">
      <c r="A13" s="132"/>
      <c r="B13" s="133" t="s">
        <v>76</v>
      </c>
      <c r="C13" s="134">
        <f>Orçamento!G21</f>
        <v>0</v>
      </c>
      <c r="D13" s="135" t="e">
        <f>SUM(D9:D12)</f>
        <v>#DIV/0!</v>
      </c>
      <c r="E13" s="130">
        <f>SUM(E9:E12)</f>
        <v>0</v>
      </c>
      <c r="F13" s="130">
        <f>SUM(F9:F12)</f>
        <v>0</v>
      </c>
      <c r="G13" s="130">
        <f t="shared" ref="G13:H13" si="0">SUM(G9:G12)</f>
        <v>0</v>
      </c>
      <c r="H13" s="130">
        <f t="shared" si="0"/>
        <v>0</v>
      </c>
      <c r="I13" s="59"/>
      <c r="J13" s="59"/>
      <c r="K13" s="59"/>
      <c r="L13" s="59"/>
      <c r="M13" s="59"/>
    </row>
    <row r="14" spans="1:13" x14ac:dyDescent="0.25">
      <c r="A14" s="132"/>
      <c r="B14" s="136" t="s">
        <v>77</v>
      </c>
      <c r="C14" s="130"/>
      <c r="D14" s="132"/>
      <c r="E14" s="134">
        <f>SUM(E13)</f>
        <v>0</v>
      </c>
      <c r="F14" s="134">
        <f>E14+F13</f>
        <v>0</v>
      </c>
      <c r="G14" s="134">
        <f t="shared" ref="G14:H14" si="1">F14+G13</f>
        <v>0</v>
      </c>
      <c r="H14" s="134">
        <f t="shared" si="1"/>
        <v>0</v>
      </c>
      <c r="I14" s="59"/>
      <c r="J14" s="59"/>
      <c r="K14" s="59"/>
      <c r="L14" s="59"/>
      <c r="M14" s="59"/>
    </row>
    <row r="15" spans="1:13" x14ac:dyDescent="0.25">
      <c r="G15" s="59"/>
      <c r="H15" s="59"/>
      <c r="I15" s="59"/>
      <c r="J15" s="59"/>
      <c r="K15" s="59"/>
      <c r="L15" s="59"/>
      <c r="M15" s="59"/>
    </row>
    <row r="16" spans="1:13" x14ac:dyDescent="0.25">
      <c r="G16" s="59"/>
      <c r="H16" s="59"/>
      <c r="I16" s="59"/>
      <c r="J16" s="59"/>
      <c r="K16" s="59"/>
      <c r="L16" s="59"/>
      <c r="M16" s="59"/>
    </row>
    <row r="17" spans="7:13" x14ac:dyDescent="0.25">
      <c r="G17" s="59"/>
      <c r="H17" s="59"/>
      <c r="I17" s="59"/>
      <c r="J17" s="59"/>
      <c r="K17" s="59"/>
      <c r="L17" s="59"/>
      <c r="M17" s="59"/>
    </row>
  </sheetData>
  <pageMargins left="0.51181102362204722" right="0.51181102362204722" top="0.78740157480314965" bottom="0.78740157480314965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Orçamento</vt:lpstr>
      <vt:lpstr>BDI</vt:lpstr>
      <vt:lpstr>Memória de Cálculo</vt:lpstr>
      <vt:lpstr>Memória</vt:lpstr>
      <vt:lpstr>Cronograma</vt:lpstr>
      <vt:lpstr>Memória!Area_de_impressao</vt:lpstr>
      <vt:lpstr>'Memória de Cálculo'!Area_de_impressao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Thaísa Limongi</dc:creator>
  <cp:lastModifiedBy>Usuário do Windows</cp:lastModifiedBy>
  <cp:lastPrinted>2018-11-27T12:48:57Z</cp:lastPrinted>
  <dcterms:created xsi:type="dcterms:W3CDTF">2018-03-05T15:28:58Z</dcterms:created>
  <dcterms:modified xsi:type="dcterms:W3CDTF">2018-11-27T16:31:03Z</dcterms:modified>
</cp:coreProperties>
</file>